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030" tabRatio="404" activeTab="0"/>
  </bookViews>
  <sheets>
    <sheet name="Шип-паз 80мм" sheetId="1" r:id="rId1"/>
    <sheet name="Шип-паз 100мм" sheetId="2" r:id="rId2"/>
    <sheet name="Шип-паз 120мм" sheetId="3" r:id="rId3"/>
  </sheets>
  <definedNames/>
  <calcPr fullCalcOnLoad="1"/>
</workbook>
</file>

<file path=xl/sharedStrings.xml><?xml version="1.0" encoding="utf-8"?>
<sst xmlns="http://schemas.openxmlformats.org/spreadsheetml/2006/main" count="344" uniqueCount="24">
  <si>
    <r>
      <t xml:space="preserve">                            </t>
    </r>
    <r>
      <rPr>
        <b/>
        <i/>
        <sz val="11"/>
        <rFont val="Times New Roman"/>
        <family val="1"/>
      </rPr>
      <t>424000, Республика Марий Эл, г. Йошкар-Ола, ул. Строителей, 95</t>
    </r>
  </si>
  <si>
    <t xml:space="preserve">                             тел.(8362) 42-88-08, 42-88-14, 42-88-63</t>
  </si>
  <si>
    <t>Прайс-лист на сборно-разборные холодильные камеры с соединением «ШИП-ПАЗ»</t>
  </si>
  <si>
    <t>Толщина панелей 80 мм</t>
  </si>
  <si>
    <t>Цены с 01.01.15</t>
  </si>
  <si>
    <t>Внешние габариты, м</t>
  </si>
  <si>
    <t>высота 2,2</t>
  </si>
  <si>
    <t>высота 2,46</t>
  </si>
  <si>
    <t>высота 2,72</t>
  </si>
  <si>
    <t>V</t>
  </si>
  <si>
    <t>цена</t>
  </si>
  <si>
    <t>Толщина панелей 100 мм</t>
  </si>
  <si>
    <t>Внешние габариты</t>
  </si>
  <si>
    <t>объем камеры</t>
  </si>
  <si>
    <t>цена руб. с НДС</t>
  </si>
  <si>
    <t>Ширина, м</t>
  </si>
  <si>
    <t>Длина, м</t>
  </si>
  <si>
    <t>высота 2,24</t>
  </si>
  <si>
    <t>высота 2,50</t>
  </si>
  <si>
    <t>высота 2,76</t>
  </si>
  <si>
    <t>Толщина панелей 120 мм</t>
  </si>
  <si>
    <t>высота 2,28</t>
  </si>
  <si>
    <t>высота 2,54</t>
  </si>
  <si>
    <t>высота 2,8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</si>
</sst>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 horizontal="left" indent="15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indent="15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3" fontId="4" fillId="33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3" fontId="53" fillId="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6" fillId="0" borderId="0" xfId="53" applyNumberFormat="1" applyFont="1" applyBorder="1" applyAlignment="1">
      <alignment vertical="center"/>
      <protection/>
    </xf>
    <xf numFmtId="0" fontId="43" fillId="0" borderId="0" xfId="54" applyFont="1" applyFill="1" applyAlignment="1">
      <alignment horizontal="center" vertical="center" wrapText="1"/>
      <protection/>
    </xf>
    <xf numFmtId="0" fontId="43" fillId="0" borderId="0" xfId="54" applyFont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4" borderId="11" xfId="54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0" fontId="54" fillId="0" borderId="0" xfId="54" applyFont="1" applyAlignment="1">
      <alignment vertical="center"/>
      <protection/>
    </xf>
    <xf numFmtId="0" fontId="54" fillId="0" borderId="0" xfId="54" applyFont="1" applyAlignment="1">
      <alignment horizontal="center" vertical="center"/>
      <protection/>
    </xf>
    <xf numFmtId="3" fontId="54" fillId="0" borderId="0" xfId="54" applyNumberFormat="1" applyFont="1" applyAlignment="1">
      <alignment vertical="center"/>
      <protection/>
    </xf>
    <xf numFmtId="0" fontId="34" fillId="0" borderId="0" xfId="54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8" fillId="0" borderId="0" xfId="53" applyFont="1" applyBorder="1" applyAlignment="1">
      <alignment vertical="center"/>
      <protection/>
    </xf>
    <xf numFmtId="0" fontId="43" fillId="0" borderId="0" xfId="54" applyFont="1" applyAlignment="1">
      <alignment vertical="center"/>
      <protection/>
    </xf>
    <xf numFmtId="176" fontId="11" fillId="34" borderId="13" xfId="54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Border="1" applyAlignment="1">
      <alignment horizontal="center" vertical="center"/>
      <protection/>
    </xf>
    <xf numFmtId="3" fontId="4" fillId="0" borderId="14" xfId="53" applyNumberFormat="1" applyFont="1" applyBorder="1" applyAlignment="1">
      <alignment horizontal="center" vertical="center"/>
      <protection/>
    </xf>
    <xf numFmtId="176" fontId="11" fillId="34" borderId="10" xfId="54" applyNumberFormat="1" applyFont="1" applyFill="1" applyBorder="1" applyAlignment="1">
      <alignment horizontal="center" vertical="center" wrapText="1"/>
      <protection/>
    </xf>
    <xf numFmtId="2" fontId="3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Border="1" applyAlignment="1">
      <alignment horizontal="center" vertical="center"/>
      <protection/>
    </xf>
    <xf numFmtId="3" fontId="4" fillId="0" borderId="15" xfId="53" applyNumberFormat="1" applyFont="1" applyBorder="1" applyAlignment="1">
      <alignment horizontal="center" vertical="center"/>
      <protection/>
    </xf>
    <xf numFmtId="176" fontId="11" fillId="34" borderId="11" xfId="54" applyNumberFormat="1" applyFont="1" applyFill="1" applyBorder="1" applyAlignment="1">
      <alignment horizontal="center" vertical="center" wrapText="1"/>
      <protection/>
    </xf>
    <xf numFmtId="2" fontId="3" fillId="34" borderId="11" xfId="54" applyNumberFormat="1" applyFont="1" applyFill="1" applyBorder="1" applyAlignment="1">
      <alignment horizontal="center" vertical="center" wrapText="1"/>
      <protection/>
    </xf>
    <xf numFmtId="176" fontId="11" fillId="34" borderId="16" xfId="54" applyNumberFormat="1" applyFont="1" applyFill="1" applyBorder="1" applyAlignment="1">
      <alignment horizontal="center" vertical="center" wrapText="1"/>
      <protection/>
    </xf>
    <xf numFmtId="2" fontId="3" fillId="34" borderId="16" xfId="54" applyNumberFormat="1" applyFont="1" applyFill="1" applyBorder="1" applyAlignment="1">
      <alignment horizontal="center" vertical="center" wrapText="1"/>
      <protection/>
    </xf>
    <xf numFmtId="3" fontId="4" fillId="0" borderId="16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0" fontId="34" fillId="0" borderId="0" xfId="54" applyBorder="1" applyAlignment="1">
      <alignment vertical="center"/>
      <protection/>
    </xf>
    <xf numFmtId="2" fontId="3" fillId="34" borderId="13" xfId="54" applyNumberFormat="1" applyFont="1" applyFill="1" applyBorder="1" applyAlignment="1">
      <alignment horizontal="center" vertical="center" wrapText="1"/>
      <protection/>
    </xf>
    <xf numFmtId="0" fontId="11" fillId="34" borderId="18" xfId="54" applyFont="1" applyFill="1" applyBorder="1" applyAlignment="1">
      <alignment horizontal="center" vertical="center" wrapText="1"/>
      <protection/>
    </xf>
    <xf numFmtId="176" fontId="11" fillId="34" borderId="19" xfId="54" applyNumberFormat="1" applyFont="1" applyFill="1" applyBorder="1" applyAlignment="1">
      <alignment horizontal="center" vertical="center" wrapText="1"/>
      <protection/>
    </xf>
    <xf numFmtId="2" fontId="3" fillId="34" borderId="19" xfId="54" applyNumberFormat="1" applyFont="1" applyFill="1" applyBorder="1" applyAlignment="1">
      <alignment horizontal="center" vertical="center" wrapText="1"/>
      <protection/>
    </xf>
    <xf numFmtId="3" fontId="4" fillId="0" borderId="19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2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4" borderId="25" xfId="54" applyFont="1" applyFill="1" applyBorder="1" applyAlignment="1">
      <alignment horizontal="center" vertical="center" textRotation="90" wrapText="1"/>
      <protection/>
    </xf>
    <xf numFmtId="0" fontId="3" fillId="34" borderId="26" xfId="54" applyFont="1" applyFill="1" applyBorder="1" applyAlignment="1">
      <alignment horizontal="center" vertical="center" textRotation="90" wrapText="1"/>
      <protection/>
    </xf>
    <xf numFmtId="0" fontId="3" fillId="34" borderId="27" xfId="54" applyFont="1" applyFill="1" applyBorder="1" applyAlignment="1">
      <alignment horizontal="center" vertical="center" textRotation="90" wrapText="1"/>
      <protection/>
    </xf>
    <xf numFmtId="176" fontId="3" fillId="34" borderId="25" xfId="54" applyNumberFormat="1" applyFont="1" applyFill="1" applyBorder="1" applyAlignment="1">
      <alignment horizontal="center" vertical="center" textRotation="90" wrapText="1"/>
      <protection/>
    </xf>
    <xf numFmtId="176" fontId="3" fillId="34" borderId="26" xfId="54" applyNumberFormat="1" applyFont="1" applyFill="1" applyBorder="1" applyAlignment="1">
      <alignment horizontal="center" vertical="center" textRotation="90" wrapText="1"/>
      <protection/>
    </xf>
    <xf numFmtId="176" fontId="3" fillId="34" borderId="27" xfId="54" applyNumberFormat="1" applyFont="1" applyFill="1" applyBorder="1" applyAlignment="1">
      <alignment horizontal="center" vertical="center" textRotation="90" wrapText="1"/>
      <protection/>
    </xf>
    <xf numFmtId="0" fontId="6" fillId="0" borderId="12" xfId="53" applyFont="1" applyBorder="1" applyAlignment="1">
      <alignment horizontal="center" vertical="center"/>
      <protection/>
    </xf>
    <xf numFmtId="0" fontId="4" fillId="33" borderId="28" xfId="54" applyFont="1" applyFill="1" applyBorder="1" applyAlignment="1">
      <alignment horizontal="center" vertical="center" wrapText="1"/>
      <protection/>
    </xf>
    <xf numFmtId="0" fontId="4" fillId="33" borderId="29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3" fillId="1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11" borderId="2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3" fillId="17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390525</xdr:colOff>
      <xdr:row>3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0" y="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1"/>
  <sheetViews>
    <sheetView tabSelected="1" zoomScalePageLayoutView="0" workbookViewId="0" topLeftCell="A4">
      <selection activeCell="D13" sqref="D13"/>
    </sheetView>
  </sheetViews>
  <sheetFormatPr defaultColWidth="9.00390625" defaultRowHeight="12.75"/>
  <cols>
    <col min="1" max="1" width="8.25390625" style="16" customWidth="1"/>
    <col min="2" max="2" width="8.625" style="16" customWidth="1"/>
    <col min="3" max="3" width="9.00390625" style="17" customWidth="1"/>
    <col min="4" max="4" width="11.25390625" style="18" customWidth="1"/>
    <col min="5" max="5" width="7.875" style="17" customWidth="1"/>
    <col min="6" max="6" width="11.375" style="18" customWidth="1"/>
    <col min="7" max="7" width="7.625" style="17" customWidth="1"/>
    <col min="8" max="8" width="10.375" style="18" customWidth="1"/>
    <col min="9" max="9" width="5.625" style="19" customWidth="1"/>
    <col min="10" max="10" width="7.875" style="16" customWidth="1"/>
    <col min="11" max="11" width="8.875" style="16" customWidth="1"/>
    <col min="12" max="12" width="7.625" style="17" customWidth="1"/>
    <col min="13" max="13" width="11.25390625" style="18" customWidth="1"/>
    <col min="14" max="14" width="8.375" style="17" customWidth="1"/>
    <col min="15" max="15" width="10.625" style="18" customWidth="1"/>
    <col min="16" max="16" width="8.00390625" style="17" customWidth="1"/>
    <col min="17" max="17" width="10.875" style="18" customWidth="1"/>
    <col min="18" max="16384" width="9.125" style="16" customWidth="1"/>
  </cols>
  <sheetData>
    <row r="1" ht="15" customHeight="1" hidden="1">
      <c r="A1" s="15" t="s">
        <v>0</v>
      </c>
    </row>
    <row r="2" ht="15" customHeight="1" hidden="1">
      <c r="A2" s="20" t="s">
        <v>1</v>
      </c>
    </row>
    <row r="3" spans="8:9" ht="15" customHeight="1" hidden="1">
      <c r="H3" s="21"/>
      <c r="I3" s="22"/>
    </row>
    <row r="4" spans="1:17" ht="15">
      <c r="A4" s="23"/>
      <c r="B4" s="24"/>
      <c r="C4" s="25"/>
      <c r="D4" s="26"/>
      <c r="E4" s="25"/>
      <c r="F4" s="26"/>
      <c r="G4" s="25"/>
      <c r="H4" s="27"/>
      <c r="I4" s="28"/>
      <c r="J4" s="24"/>
      <c r="K4" s="24"/>
      <c r="L4" s="25"/>
      <c r="M4" s="26"/>
      <c r="N4" s="25"/>
      <c r="O4" s="26"/>
      <c r="P4" s="25"/>
      <c r="Q4" s="26"/>
    </row>
    <row r="5" spans="1:17" ht="15">
      <c r="A5" s="29"/>
      <c r="B5" s="24"/>
      <c r="C5" s="25"/>
      <c r="D5" s="26"/>
      <c r="E5" s="25"/>
      <c r="F5" s="26"/>
      <c r="G5" s="25"/>
      <c r="H5" s="26"/>
      <c r="I5" s="30"/>
      <c r="J5" s="24"/>
      <c r="K5" s="24"/>
      <c r="L5" s="25"/>
      <c r="M5" s="26"/>
      <c r="N5" s="25"/>
      <c r="O5" s="26"/>
      <c r="P5" s="25"/>
      <c r="Q5" s="26"/>
    </row>
    <row r="6" spans="1:17" ht="12.75" customHeight="1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ht="12.7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5.75">
      <c r="A8" s="110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.75">
      <c r="A9" s="14"/>
      <c r="B9" s="14"/>
      <c r="C9" s="14"/>
      <c r="D9" s="31"/>
      <c r="E9" s="14"/>
      <c r="F9" s="31"/>
      <c r="G9" s="14"/>
      <c r="H9" s="31"/>
      <c r="I9" s="14"/>
      <c r="J9" s="14"/>
      <c r="K9" s="14"/>
      <c r="L9" s="14"/>
      <c r="M9" s="31"/>
      <c r="N9" s="14"/>
      <c r="O9" s="31"/>
      <c r="P9" s="14"/>
      <c r="Q9" s="26"/>
    </row>
    <row r="10" spans="16:17" ht="12.75" hidden="1">
      <c r="P10" s="111" t="s">
        <v>4</v>
      </c>
      <c r="Q10" s="112"/>
    </row>
    <row r="11" spans="1:17" ht="12.75" customHeight="1">
      <c r="A11" s="113" t="s">
        <v>5</v>
      </c>
      <c r="B11" s="114"/>
      <c r="C11" s="108" t="s">
        <v>6</v>
      </c>
      <c r="D11" s="109"/>
      <c r="E11" s="108" t="s">
        <v>7</v>
      </c>
      <c r="F11" s="109"/>
      <c r="G11" s="108" t="s">
        <v>8</v>
      </c>
      <c r="H11" s="109"/>
      <c r="I11" s="32"/>
      <c r="J11" s="117" t="s">
        <v>5</v>
      </c>
      <c r="K11" s="117"/>
      <c r="L11" s="108" t="s">
        <v>6</v>
      </c>
      <c r="M11" s="109"/>
      <c r="N11" s="108" t="s">
        <v>7</v>
      </c>
      <c r="O11" s="109"/>
      <c r="P11" s="108" t="s">
        <v>8</v>
      </c>
      <c r="Q11" s="109"/>
    </row>
    <row r="12" spans="1:26" ht="14.25">
      <c r="A12" s="115"/>
      <c r="B12" s="116"/>
      <c r="C12" s="43" t="s">
        <v>9</v>
      </c>
      <c r="D12" s="44" t="s">
        <v>10</v>
      </c>
      <c r="E12" s="43" t="s">
        <v>9</v>
      </c>
      <c r="F12" s="44" t="s">
        <v>10</v>
      </c>
      <c r="G12" s="43" t="s">
        <v>9</v>
      </c>
      <c r="H12" s="44" t="s">
        <v>10</v>
      </c>
      <c r="I12" s="32"/>
      <c r="J12" s="117"/>
      <c r="K12" s="117"/>
      <c r="L12" s="43" t="s">
        <v>9</v>
      </c>
      <c r="M12" s="44" t="s">
        <v>10</v>
      </c>
      <c r="N12" s="43" t="s">
        <v>9</v>
      </c>
      <c r="O12" s="44" t="s">
        <v>10</v>
      </c>
      <c r="P12" s="43" t="s">
        <v>9</v>
      </c>
      <c r="Q12" s="44" t="s">
        <v>10</v>
      </c>
      <c r="T12" s="24"/>
      <c r="U12" s="24"/>
      <c r="V12" s="24"/>
      <c r="W12" s="24"/>
      <c r="X12" s="24"/>
      <c r="Y12" s="24"/>
      <c r="Z12" s="24"/>
    </row>
    <row r="13" spans="1:26" ht="12.75">
      <c r="A13" s="104">
        <v>1.36</v>
      </c>
      <c r="B13" s="33">
        <v>1.36</v>
      </c>
      <c r="C13" s="34">
        <f aca="true" t="shared" si="0" ref="C13:C76">(1.36-0.16)*(B13-0.16)*(2.2-0.16)</f>
        <v>2.9376000000000007</v>
      </c>
      <c r="D13" s="35">
        <v>91040.40000000001</v>
      </c>
      <c r="E13" s="34">
        <f aca="true" t="shared" si="1" ref="E13:E44">(1.36-0.16)*(B13-0.16)*(2.46-0.16)</f>
        <v>3.3120000000000007</v>
      </c>
      <c r="F13" s="36">
        <v>109023.48459291825</v>
      </c>
      <c r="G13" s="34">
        <f aca="true" t="shared" si="2" ref="G13:G44">(1.36-0.16)*(B13-0.16)*(2.72-0.16)</f>
        <v>3.6864000000000012</v>
      </c>
      <c r="H13" s="36">
        <v>117436.52183940898</v>
      </c>
      <c r="I13" s="37"/>
      <c r="J13" s="104">
        <v>1.66</v>
      </c>
      <c r="K13" s="34">
        <v>1.66</v>
      </c>
      <c r="L13" s="34">
        <f aca="true" t="shared" si="3" ref="L13:L75">(1.66-0.16)*(K13-0.16)*(2.2-0.16)</f>
        <v>4.59</v>
      </c>
      <c r="M13" s="36">
        <v>123377.30708024905</v>
      </c>
      <c r="N13" s="34">
        <f aca="true" t="shared" si="4" ref="N13:N44">(1.66-0.16)*(K13-0.16)*(2.46-0.16)</f>
        <v>5.175</v>
      </c>
      <c r="O13" s="36">
        <v>133401.12011068102</v>
      </c>
      <c r="P13" s="34">
        <f aca="true" t="shared" si="5" ref="P13:P44">(1.66-0.16)*(K13-0.16)*(2.72-0.16)</f>
        <v>5.76</v>
      </c>
      <c r="Q13" s="36">
        <v>143548.11053733696</v>
      </c>
      <c r="S13" s="24"/>
      <c r="T13" s="38"/>
      <c r="U13" s="38"/>
      <c r="W13" s="38"/>
      <c r="Z13" s="38"/>
    </row>
    <row r="14" spans="1:26" ht="12.75">
      <c r="A14" s="104"/>
      <c r="B14" s="33">
        <v>1.66</v>
      </c>
      <c r="C14" s="34">
        <f t="shared" si="0"/>
        <v>3.6720000000000006</v>
      </c>
      <c r="D14" s="36">
        <v>108197.12873233661</v>
      </c>
      <c r="E14" s="34">
        <f t="shared" si="1"/>
        <v>4.140000000000001</v>
      </c>
      <c r="F14" s="36">
        <v>120776.34662946528</v>
      </c>
      <c r="G14" s="34">
        <f t="shared" si="2"/>
        <v>4.6080000000000005</v>
      </c>
      <c r="H14" s="36">
        <v>130131.26340943856</v>
      </c>
      <c r="I14" s="37"/>
      <c r="J14" s="104"/>
      <c r="K14" s="34">
        <v>1.96</v>
      </c>
      <c r="L14" s="34">
        <f t="shared" si="3"/>
        <v>5.508000000000001</v>
      </c>
      <c r="M14" s="36">
        <v>135256.85826035208</v>
      </c>
      <c r="N14" s="34">
        <f t="shared" si="4"/>
        <v>6.21</v>
      </c>
      <c r="O14" s="36">
        <v>146148.9709690848</v>
      </c>
      <c r="P14" s="34">
        <f t="shared" si="5"/>
        <v>6.912000000000001</v>
      </c>
      <c r="Q14" s="36">
        <v>157158.20316930936</v>
      </c>
      <c r="S14" s="24"/>
      <c r="T14" s="38"/>
      <c r="U14" s="38"/>
      <c r="W14" s="38"/>
      <c r="Z14" s="38"/>
    </row>
    <row r="15" spans="1:26" ht="12.75">
      <c r="A15" s="104"/>
      <c r="B15" s="33">
        <v>1.96</v>
      </c>
      <c r="C15" s="34">
        <f t="shared" si="0"/>
        <v>4.406400000000001</v>
      </c>
      <c r="D15" s="35">
        <v>109051.8</v>
      </c>
      <c r="E15" s="34">
        <f t="shared" si="1"/>
        <v>4.968000000000001</v>
      </c>
      <c r="F15" s="36">
        <v>132475.48687818678</v>
      </c>
      <c r="G15" s="34">
        <f t="shared" si="2"/>
        <v>5.529600000000001</v>
      </c>
      <c r="H15" s="36">
        <v>142616.69527996948</v>
      </c>
      <c r="I15" s="37"/>
      <c r="J15" s="104"/>
      <c r="K15" s="34">
        <v>2.26</v>
      </c>
      <c r="L15" s="34">
        <f t="shared" si="3"/>
        <v>6.425999999999999</v>
      </c>
      <c r="M15" s="36">
        <v>147138.42874203238</v>
      </c>
      <c r="N15" s="34">
        <f t="shared" si="4"/>
        <v>7.244999999999998</v>
      </c>
      <c r="O15" s="36">
        <v>158892.78322433372</v>
      </c>
      <c r="P15" s="34">
        <f t="shared" si="5"/>
        <v>8.063999999999998</v>
      </c>
      <c r="Q15" s="36">
        <v>170651.17630978994</v>
      </c>
      <c r="S15" s="24"/>
      <c r="T15" s="38"/>
      <c r="U15" s="38"/>
      <c r="W15" s="38"/>
      <c r="Z15" s="38"/>
    </row>
    <row r="16" spans="1:26" ht="12.75">
      <c r="A16" s="104"/>
      <c r="B16" s="33">
        <v>2.26</v>
      </c>
      <c r="C16" s="34">
        <f t="shared" si="0"/>
        <v>5.1408000000000005</v>
      </c>
      <c r="D16" s="36">
        <v>133400.96676845307</v>
      </c>
      <c r="E16" s="34">
        <f t="shared" si="1"/>
        <v>5.795999999999999</v>
      </c>
      <c r="F16" s="36">
        <v>144169.74332801512</v>
      </c>
      <c r="G16" s="34">
        <f t="shared" si="2"/>
        <v>6.4512</v>
      </c>
      <c r="H16" s="36">
        <v>155180.2679327919</v>
      </c>
      <c r="I16" s="37"/>
      <c r="J16" s="104"/>
      <c r="K16" s="34">
        <v>2.56</v>
      </c>
      <c r="L16" s="34">
        <f t="shared" si="3"/>
        <v>7.343999999999999</v>
      </c>
      <c r="M16" s="36">
        <v>159019.99922371266</v>
      </c>
      <c r="N16" s="34">
        <f t="shared" si="4"/>
        <v>8.28</v>
      </c>
      <c r="O16" s="36">
        <v>171638.61478116008</v>
      </c>
      <c r="P16" s="34">
        <f t="shared" si="5"/>
        <v>9.216</v>
      </c>
      <c r="Q16" s="36">
        <v>178638.0915455378</v>
      </c>
      <c r="S16" s="24"/>
      <c r="T16" s="38"/>
      <c r="U16" s="38"/>
      <c r="W16" s="38"/>
      <c r="Z16" s="38"/>
    </row>
    <row r="17" spans="1:26" ht="12.75">
      <c r="A17" s="104"/>
      <c r="B17" s="33">
        <v>2.56</v>
      </c>
      <c r="C17" s="34">
        <f t="shared" si="0"/>
        <v>5.8752</v>
      </c>
      <c r="D17" s="36">
        <v>144122.44</v>
      </c>
      <c r="E17" s="34">
        <f t="shared" si="1"/>
        <v>6.6240000000000006</v>
      </c>
      <c r="F17" s="36">
        <v>155922.60536456216</v>
      </c>
      <c r="G17" s="34">
        <f t="shared" si="2"/>
        <v>7.372800000000001</v>
      </c>
      <c r="H17" s="36">
        <v>167802.446172333</v>
      </c>
      <c r="I17" s="37"/>
      <c r="J17" s="104"/>
      <c r="K17" s="34">
        <v>2.86</v>
      </c>
      <c r="L17" s="34">
        <f t="shared" si="3"/>
        <v>8.262</v>
      </c>
      <c r="M17" s="36">
        <v>170899.55040381552</v>
      </c>
      <c r="N17" s="34">
        <f t="shared" si="4"/>
        <v>9.315</v>
      </c>
      <c r="O17" s="36">
        <v>184261.26894176228</v>
      </c>
      <c r="P17" s="34">
        <f t="shared" si="5"/>
        <v>10.368</v>
      </c>
      <c r="Q17" s="36">
        <v>197629.0453844414</v>
      </c>
      <c r="S17" s="24"/>
      <c r="T17" s="38"/>
      <c r="U17" s="38"/>
      <c r="W17" s="38"/>
      <c r="Z17" s="38"/>
    </row>
    <row r="18" spans="1:26" ht="12.75">
      <c r="A18" s="104"/>
      <c r="B18" s="33">
        <v>2.86</v>
      </c>
      <c r="C18" s="34">
        <f t="shared" si="0"/>
        <v>6.6096</v>
      </c>
      <c r="D18" s="36">
        <v>154936.0779881306</v>
      </c>
      <c r="E18" s="34">
        <f t="shared" si="1"/>
        <v>7.452</v>
      </c>
      <c r="F18" s="36">
        <v>167675.46740110917</v>
      </c>
      <c r="G18" s="34">
        <f t="shared" si="2"/>
        <v>8.294400000000001</v>
      </c>
      <c r="H18" s="36">
        <v>180348.92552902922</v>
      </c>
      <c r="I18" s="37"/>
      <c r="J18" s="104"/>
      <c r="K18" s="34">
        <v>3.16</v>
      </c>
      <c r="L18" s="34">
        <f t="shared" si="3"/>
        <v>9.18</v>
      </c>
      <c r="M18" s="36">
        <v>182861.8929485936</v>
      </c>
      <c r="N18" s="34">
        <f t="shared" si="4"/>
        <v>10.35</v>
      </c>
      <c r="O18" s="36">
        <v>197009.1198001661</v>
      </c>
      <c r="P18" s="34">
        <f t="shared" si="5"/>
        <v>11.52</v>
      </c>
      <c r="Q18" s="36">
        <v>211362.31541263784</v>
      </c>
      <c r="S18" s="24"/>
      <c r="T18" s="38"/>
      <c r="U18" s="38"/>
      <c r="W18" s="38"/>
      <c r="Z18" s="38"/>
    </row>
    <row r="19" spans="1:26" ht="12.75">
      <c r="A19" s="104"/>
      <c r="B19" s="33">
        <v>3.16</v>
      </c>
      <c r="C19" s="34">
        <f t="shared" si="0"/>
        <v>7.344000000000001</v>
      </c>
      <c r="D19" s="36">
        <v>165704.85454769272</v>
      </c>
      <c r="E19" s="34">
        <f t="shared" si="1"/>
        <v>8.280000000000001</v>
      </c>
      <c r="F19" s="36">
        <v>179430.7713371029</v>
      </c>
      <c r="G19" s="34">
        <f t="shared" si="2"/>
        <v>9.216000000000001</v>
      </c>
      <c r="H19" s="36">
        <v>193046.80265141543</v>
      </c>
      <c r="I19" s="37"/>
      <c r="J19" s="104"/>
      <c r="K19" s="34">
        <v>3.46</v>
      </c>
      <c r="L19" s="34">
        <f t="shared" si="3"/>
        <v>10.097999999999999</v>
      </c>
      <c r="M19" s="36">
        <v>194656.63346244386</v>
      </c>
      <c r="N19" s="34">
        <f t="shared" si="4"/>
        <v>11.384999999999998</v>
      </c>
      <c r="O19" s="36">
        <v>209750.91275383753</v>
      </c>
      <c r="P19" s="34">
        <f t="shared" si="5"/>
        <v>12.671999999999999</v>
      </c>
      <c r="Q19" s="36">
        <v>225095.5854408342</v>
      </c>
      <c r="S19" s="24"/>
      <c r="T19" s="38"/>
      <c r="U19" s="38"/>
      <c r="W19" s="38"/>
      <c r="Z19" s="38"/>
    </row>
    <row r="20" spans="1:26" ht="12.75">
      <c r="A20" s="104"/>
      <c r="B20" s="33">
        <v>3.46</v>
      </c>
      <c r="C20" s="34">
        <f t="shared" si="0"/>
        <v>8.0784</v>
      </c>
      <c r="D20" s="36">
        <v>176473.63110725483</v>
      </c>
      <c r="E20" s="34">
        <f t="shared" si="1"/>
        <v>9.108</v>
      </c>
      <c r="F20" s="36">
        <v>191183.63337364988</v>
      </c>
      <c r="G20" s="34">
        <f t="shared" si="2"/>
        <v>10.1376</v>
      </c>
      <c r="H20" s="36">
        <v>205668.98089095653</v>
      </c>
      <c r="I20" s="37"/>
      <c r="J20" s="104"/>
      <c r="K20" s="34">
        <v>3.76</v>
      </c>
      <c r="L20" s="34">
        <f t="shared" si="3"/>
        <v>11.015999999999998</v>
      </c>
      <c r="M20" s="36">
        <v>206536.1846425467</v>
      </c>
      <c r="N20" s="34">
        <f t="shared" si="4"/>
        <v>12.419999999999998</v>
      </c>
      <c r="O20" s="36">
        <v>222492.70570750898</v>
      </c>
      <c r="P20" s="34">
        <f t="shared" si="5"/>
        <v>13.823999999999998</v>
      </c>
      <c r="Q20" s="36">
        <v>239121.65419776016</v>
      </c>
      <c r="S20" s="24"/>
      <c r="T20" s="38"/>
      <c r="U20" s="38"/>
      <c r="W20" s="38"/>
      <c r="Z20" s="38"/>
    </row>
    <row r="21" spans="1:26" ht="12.75">
      <c r="A21" s="104"/>
      <c r="B21" s="33">
        <v>3.76</v>
      </c>
      <c r="C21" s="34">
        <f t="shared" si="0"/>
        <v>8.812800000000001</v>
      </c>
      <c r="D21" s="36">
        <v>187239.96576737033</v>
      </c>
      <c r="E21" s="34">
        <f t="shared" si="1"/>
        <v>9.936</v>
      </c>
      <c r="F21" s="36">
        <v>202938.93730964352</v>
      </c>
      <c r="G21" s="34">
        <f t="shared" si="2"/>
        <v>11.0592</v>
      </c>
      <c r="H21" s="36">
        <v>218291.15913049766</v>
      </c>
      <c r="I21" s="37"/>
      <c r="J21" s="104"/>
      <c r="K21" s="34">
        <v>4.06</v>
      </c>
      <c r="L21" s="34">
        <f t="shared" si="3"/>
        <v>11.934</v>
      </c>
      <c r="M21" s="36">
        <v>218415.73582264967</v>
      </c>
      <c r="N21" s="34">
        <f t="shared" si="4"/>
        <v>13.454999999999998</v>
      </c>
      <c r="O21" s="36">
        <v>235238.53726433532</v>
      </c>
      <c r="P21" s="34">
        <f t="shared" si="5"/>
        <v>14.975999999999999</v>
      </c>
      <c r="Q21" s="36">
        <v>252562.12549722719</v>
      </c>
      <c r="S21" s="24"/>
      <c r="T21" s="38"/>
      <c r="U21" s="38"/>
      <c r="W21" s="38"/>
      <c r="Z21" s="38"/>
    </row>
    <row r="22" spans="1:26" ht="12.75">
      <c r="A22" s="104"/>
      <c r="B22" s="33">
        <v>4.06</v>
      </c>
      <c r="C22" s="34">
        <f t="shared" si="0"/>
        <v>9.5472</v>
      </c>
      <c r="D22" s="36">
        <v>198008.74232693244</v>
      </c>
      <c r="E22" s="34">
        <f t="shared" si="1"/>
        <v>10.764</v>
      </c>
      <c r="F22" s="36">
        <v>214694.2412456372</v>
      </c>
      <c r="G22" s="34">
        <f t="shared" si="2"/>
        <v>11.9808</v>
      </c>
      <c r="H22" s="36">
        <v>230913.33737003888</v>
      </c>
      <c r="I22" s="37"/>
      <c r="J22" s="104"/>
      <c r="K22" s="34">
        <v>4.36</v>
      </c>
      <c r="L22" s="34">
        <f t="shared" si="3"/>
        <v>12.852000000000002</v>
      </c>
      <c r="M22" s="36">
        <v>230295.2870027525</v>
      </c>
      <c r="N22" s="34">
        <f t="shared" si="4"/>
        <v>14.49</v>
      </c>
      <c r="O22" s="36">
        <v>247984.3688211617</v>
      </c>
      <c r="P22" s="34">
        <f t="shared" si="5"/>
        <v>16.128000000000004</v>
      </c>
      <c r="Q22" s="36">
        <v>266297.41482700105</v>
      </c>
      <c r="S22" s="24"/>
      <c r="T22" s="38"/>
      <c r="U22" s="38"/>
      <c r="W22" s="38"/>
      <c r="Z22" s="38"/>
    </row>
    <row r="23" spans="1:26" ht="12.75">
      <c r="A23" s="104"/>
      <c r="B23" s="33">
        <v>4.36</v>
      </c>
      <c r="C23" s="34">
        <f t="shared" si="0"/>
        <v>10.281600000000003</v>
      </c>
      <c r="D23" s="36">
        <v>208775.0769870479</v>
      </c>
      <c r="E23" s="34">
        <f t="shared" si="1"/>
        <v>11.592</v>
      </c>
      <c r="F23" s="36">
        <v>226449.5451816308</v>
      </c>
      <c r="G23" s="34">
        <f t="shared" si="2"/>
        <v>12.902400000000002</v>
      </c>
      <c r="H23" s="36">
        <v>243535.51560958006</v>
      </c>
      <c r="I23" s="37"/>
      <c r="J23" s="104"/>
      <c r="K23" s="34">
        <v>4.66</v>
      </c>
      <c r="L23" s="34">
        <f t="shared" si="3"/>
        <v>13.77</v>
      </c>
      <c r="M23" s="36">
        <v>242174.83818285534</v>
      </c>
      <c r="N23" s="34">
        <f t="shared" si="4"/>
        <v>15.524999999999999</v>
      </c>
      <c r="O23" s="36">
        <v>260728.18107641052</v>
      </c>
      <c r="P23" s="34">
        <f t="shared" si="5"/>
        <v>17.28</v>
      </c>
      <c r="Q23" s="36">
        <v>280030.68485519744</v>
      </c>
      <c r="S23" s="24"/>
      <c r="T23" s="38"/>
      <c r="U23" s="38"/>
      <c r="V23" s="24"/>
      <c r="W23" s="38"/>
      <c r="Z23" s="38"/>
    </row>
    <row r="24" spans="1:26" ht="12.75">
      <c r="A24" s="104"/>
      <c r="B24" s="33">
        <v>4.66</v>
      </c>
      <c r="C24" s="34">
        <f t="shared" si="0"/>
        <v>11.016000000000002</v>
      </c>
      <c r="D24" s="36">
        <v>219543.85354661004</v>
      </c>
      <c r="E24" s="34">
        <f t="shared" si="1"/>
        <v>12.42</v>
      </c>
      <c r="F24" s="36">
        <v>238202.4072181778</v>
      </c>
      <c r="G24" s="34">
        <f t="shared" si="2"/>
        <v>13.824000000000002</v>
      </c>
      <c r="H24" s="36">
        <v>256160.13574856773</v>
      </c>
      <c r="I24" s="37"/>
      <c r="J24" s="104"/>
      <c r="K24" s="34">
        <v>4.96</v>
      </c>
      <c r="L24" s="34">
        <f t="shared" si="3"/>
        <v>14.687999999999999</v>
      </c>
      <c r="M24" s="36">
        <v>254058.42796611314</v>
      </c>
      <c r="N24" s="34">
        <f t="shared" si="4"/>
        <v>16.56</v>
      </c>
      <c r="O24" s="36">
        <v>273471.99333165935</v>
      </c>
      <c r="P24" s="34">
        <f t="shared" si="5"/>
        <v>18.432</v>
      </c>
      <c r="Q24" s="36">
        <v>291567.9934865489</v>
      </c>
      <c r="S24" s="24"/>
      <c r="T24" s="38"/>
      <c r="U24" s="38"/>
      <c r="W24" s="38"/>
      <c r="Z24" s="38"/>
    </row>
    <row r="25" spans="1:26" ht="12.75">
      <c r="A25" s="104"/>
      <c r="B25" s="33">
        <v>4.96</v>
      </c>
      <c r="C25" s="34">
        <f t="shared" si="0"/>
        <v>11.7504</v>
      </c>
      <c r="D25" s="36">
        <v>230312.6301061722</v>
      </c>
      <c r="E25" s="34">
        <f t="shared" si="1"/>
        <v>13.248000000000001</v>
      </c>
      <c r="F25" s="36">
        <v>249957.7111541715</v>
      </c>
      <c r="G25" s="34">
        <f t="shared" si="2"/>
        <v>14.745600000000001</v>
      </c>
      <c r="H25" s="36">
        <v>268782.313988109</v>
      </c>
      <c r="I25" s="37"/>
      <c r="J25" s="104"/>
      <c r="K25" s="34">
        <v>5.26</v>
      </c>
      <c r="L25" s="34">
        <f t="shared" si="3"/>
        <v>15.606</v>
      </c>
      <c r="M25" s="36">
        <v>265937.979146216</v>
      </c>
      <c r="N25" s="34">
        <f t="shared" si="4"/>
        <v>17.595</v>
      </c>
      <c r="O25" s="36">
        <v>286215.80558690836</v>
      </c>
      <c r="P25" s="34">
        <f t="shared" si="5"/>
        <v>19.584</v>
      </c>
      <c r="Q25" s="36">
        <v>303101.07161360077</v>
      </c>
      <c r="S25" s="24"/>
      <c r="T25" s="38"/>
      <c r="U25" s="38"/>
      <c r="W25" s="38"/>
      <c r="Z25" s="38"/>
    </row>
    <row r="26" spans="1:26" ht="12.75">
      <c r="A26" s="104"/>
      <c r="B26" s="33">
        <v>5.26</v>
      </c>
      <c r="C26" s="34">
        <f t="shared" si="0"/>
        <v>12.4848</v>
      </c>
      <c r="D26" s="36">
        <v>241078.9647662876</v>
      </c>
      <c r="E26" s="34">
        <f t="shared" si="1"/>
        <v>14.075999999999999</v>
      </c>
      <c r="F26" s="36">
        <v>261710.57319071848</v>
      </c>
      <c r="G26" s="34">
        <f t="shared" si="2"/>
        <v>15.667200000000001</v>
      </c>
      <c r="H26" s="36">
        <v>281402.0503282034</v>
      </c>
      <c r="I26" s="37"/>
      <c r="J26" s="104"/>
      <c r="K26" s="34">
        <v>5.56</v>
      </c>
      <c r="L26" s="34">
        <f t="shared" si="3"/>
        <v>16.524</v>
      </c>
      <c r="M26" s="36">
        <v>277817.530326319</v>
      </c>
      <c r="N26" s="34">
        <f t="shared" si="4"/>
        <v>18.63</v>
      </c>
      <c r="O26" s="36">
        <v>298961.63714373467</v>
      </c>
      <c r="P26" s="34">
        <f t="shared" si="5"/>
        <v>20.736</v>
      </c>
      <c r="Q26" s="36">
        <v>310236.7560007969</v>
      </c>
      <c r="S26" s="24"/>
      <c r="T26" s="38"/>
      <c r="U26" s="38"/>
      <c r="W26" s="38"/>
      <c r="Z26" s="38"/>
    </row>
    <row r="27" spans="1:26" ht="12.75">
      <c r="A27" s="104"/>
      <c r="B27" s="33">
        <v>5.56</v>
      </c>
      <c r="C27" s="34">
        <f t="shared" si="0"/>
        <v>13.2192</v>
      </c>
      <c r="D27" s="36">
        <v>251847.74132584975</v>
      </c>
      <c r="E27" s="34">
        <f t="shared" si="1"/>
        <v>14.904</v>
      </c>
      <c r="F27" s="36">
        <v>273463.4352272655</v>
      </c>
      <c r="G27" s="34">
        <f t="shared" si="2"/>
        <v>16.588800000000003</v>
      </c>
      <c r="H27" s="36">
        <v>294024.2285677447</v>
      </c>
      <c r="I27" s="37"/>
      <c r="J27" s="104"/>
      <c r="K27" s="34">
        <v>5.86</v>
      </c>
      <c r="L27" s="34">
        <f t="shared" si="3"/>
        <v>17.442</v>
      </c>
      <c r="M27" s="36">
        <v>289695.0622048443</v>
      </c>
      <c r="N27" s="34">
        <f t="shared" si="4"/>
        <v>19.665</v>
      </c>
      <c r="O27" s="36">
        <v>311705.4493989836</v>
      </c>
      <c r="P27" s="34">
        <f t="shared" si="5"/>
        <v>21.888</v>
      </c>
      <c r="Q27" s="36">
        <v>334969.99848854693</v>
      </c>
      <c r="S27" s="24"/>
      <c r="T27" s="38"/>
      <c r="U27" s="38"/>
      <c r="W27" s="38"/>
      <c r="Z27" s="38"/>
    </row>
    <row r="28" spans="1:26" ht="12.75">
      <c r="A28" s="104"/>
      <c r="B28" s="33">
        <v>5.86</v>
      </c>
      <c r="C28" s="34">
        <f t="shared" si="0"/>
        <v>13.953600000000003</v>
      </c>
      <c r="D28" s="36">
        <v>262614.07598596526</v>
      </c>
      <c r="E28" s="34">
        <f t="shared" si="1"/>
        <v>15.732000000000003</v>
      </c>
      <c r="F28" s="36">
        <v>285218.7391632591</v>
      </c>
      <c r="G28" s="34">
        <f t="shared" si="2"/>
        <v>17.510400000000004</v>
      </c>
      <c r="H28" s="36">
        <v>306646.4068072859</v>
      </c>
      <c r="I28" s="37"/>
      <c r="J28" s="104"/>
      <c r="K28" s="34">
        <v>6.16</v>
      </c>
      <c r="L28" s="34">
        <f t="shared" si="3"/>
        <v>18.36</v>
      </c>
      <c r="M28" s="36">
        <v>301574.6133849472</v>
      </c>
      <c r="N28" s="34">
        <f t="shared" si="4"/>
        <v>20.7</v>
      </c>
      <c r="O28" s="36">
        <v>324447.24235265504</v>
      </c>
      <c r="P28" s="34">
        <f t="shared" si="5"/>
        <v>23.04</v>
      </c>
      <c r="Q28" s="36">
        <v>348703.2409762967</v>
      </c>
      <c r="S28" s="24"/>
      <c r="T28" s="38"/>
      <c r="U28" s="38"/>
      <c r="W28" s="38"/>
      <c r="Z28" s="38"/>
    </row>
    <row r="29" spans="1:26" ht="12.75">
      <c r="A29" s="104"/>
      <c r="B29" s="33">
        <v>6.16</v>
      </c>
      <c r="C29" s="34">
        <f t="shared" si="0"/>
        <v>14.688000000000002</v>
      </c>
      <c r="D29" s="36">
        <v>273382.8525455274</v>
      </c>
      <c r="E29" s="34">
        <f t="shared" si="1"/>
        <v>16.560000000000002</v>
      </c>
      <c r="F29" s="36">
        <v>296974.04309925286</v>
      </c>
      <c r="G29" s="34">
        <f t="shared" si="2"/>
        <v>18.432000000000002</v>
      </c>
      <c r="H29" s="36">
        <v>319271.02694627363</v>
      </c>
      <c r="I29" s="37"/>
      <c r="J29" s="104"/>
      <c r="K29" s="34">
        <v>6.46</v>
      </c>
      <c r="L29" s="34">
        <f t="shared" si="3"/>
        <v>19.278</v>
      </c>
      <c r="M29" s="36">
        <v>313454.1645650501</v>
      </c>
      <c r="N29" s="34">
        <f t="shared" si="4"/>
        <v>21.734999999999996</v>
      </c>
      <c r="O29" s="36">
        <v>337191.054607904</v>
      </c>
      <c r="P29" s="34">
        <f t="shared" si="5"/>
        <v>24.192</v>
      </c>
      <c r="Q29" s="36">
        <v>362438.92536349327</v>
      </c>
      <c r="S29" s="24"/>
      <c r="T29" s="38"/>
      <c r="U29" s="38"/>
      <c r="W29" s="38"/>
      <c r="Z29" s="38"/>
    </row>
    <row r="30" spans="1:26" ht="12.75">
      <c r="A30" s="104"/>
      <c r="B30" s="33">
        <v>6.46</v>
      </c>
      <c r="C30" s="34">
        <f t="shared" si="0"/>
        <v>15.422400000000001</v>
      </c>
      <c r="D30" s="36">
        <v>284151.6291050894</v>
      </c>
      <c r="E30" s="34">
        <f t="shared" si="1"/>
        <v>17.387999999999998</v>
      </c>
      <c r="F30" s="36">
        <v>308729.3470352466</v>
      </c>
      <c r="G30" s="34">
        <f t="shared" si="2"/>
        <v>19.3536</v>
      </c>
      <c r="H30" s="36">
        <v>331893.2051858149</v>
      </c>
      <c r="I30" s="37"/>
      <c r="J30" s="104"/>
      <c r="K30" s="34">
        <v>6.76</v>
      </c>
      <c r="L30" s="34">
        <f t="shared" si="3"/>
        <v>20.195999999999998</v>
      </c>
      <c r="M30" s="36">
        <v>325333.715745153</v>
      </c>
      <c r="N30" s="34">
        <f t="shared" si="4"/>
        <v>22.769999999999996</v>
      </c>
      <c r="O30" s="36">
        <v>349938.84209628275</v>
      </c>
      <c r="P30" s="34">
        <f t="shared" si="5"/>
        <v>25.343999999999998</v>
      </c>
      <c r="Q30" s="36">
        <v>376172.1678512433</v>
      </c>
      <c r="S30" s="24"/>
      <c r="T30" s="38"/>
      <c r="U30" s="38"/>
      <c r="W30" s="38"/>
      <c r="Z30" s="38"/>
    </row>
    <row r="31" spans="1:26" ht="12.75">
      <c r="A31" s="104"/>
      <c r="B31" s="33">
        <v>6.76</v>
      </c>
      <c r="C31" s="34">
        <f t="shared" si="0"/>
        <v>16.1568</v>
      </c>
      <c r="D31" s="36">
        <v>294917.96376520494</v>
      </c>
      <c r="E31" s="34">
        <f t="shared" si="1"/>
        <v>18.216</v>
      </c>
      <c r="F31" s="36">
        <v>320482.2090717935</v>
      </c>
      <c r="G31" s="34">
        <f t="shared" si="2"/>
        <v>20.2752</v>
      </c>
      <c r="H31" s="36">
        <v>344512.9415259093</v>
      </c>
      <c r="I31" s="37"/>
      <c r="J31" s="104"/>
      <c r="K31" s="34">
        <v>7.06</v>
      </c>
      <c r="L31" s="34">
        <f t="shared" si="3"/>
        <v>21.114</v>
      </c>
      <c r="M31" s="36">
        <v>337213.26692525577</v>
      </c>
      <c r="N31" s="34">
        <f t="shared" si="4"/>
        <v>23.804999999999996</v>
      </c>
      <c r="O31" s="36">
        <v>362683.11530815455</v>
      </c>
      <c r="P31" s="34">
        <f t="shared" si="5"/>
        <v>26.496</v>
      </c>
      <c r="Q31" s="36">
        <v>389905.4103389931</v>
      </c>
      <c r="S31" s="24"/>
      <c r="T31" s="38"/>
      <c r="U31" s="38"/>
      <c r="W31" s="38"/>
      <c r="Z31" s="38"/>
    </row>
    <row r="32" spans="1:26" ht="12.75">
      <c r="A32" s="104"/>
      <c r="B32" s="33">
        <v>7.06</v>
      </c>
      <c r="C32" s="34">
        <f t="shared" si="0"/>
        <v>16.8912</v>
      </c>
      <c r="D32" s="36">
        <v>305686.7403247671</v>
      </c>
      <c r="E32" s="34">
        <f t="shared" si="1"/>
        <v>19.044</v>
      </c>
      <c r="F32" s="36">
        <v>332237.5130077873</v>
      </c>
      <c r="G32" s="34">
        <f t="shared" si="2"/>
        <v>21.196800000000003</v>
      </c>
      <c r="H32" s="36">
        <v>357135.1197654504</v>
      </c>
      <c r="I32" s="37"/>
      <c r="J32" s="104"/>
      <c r="K32" s="34">
        <v>7.36</v>
      </c>
      <c r="L32" s="34">
        <f t="shared" si="3"/>
        <v>22.032000000000004</v>
      </c>
      <c r="M32" s="36">
        <v>349096.8567085137</v>
      </c>
      <c r="N32" s="34">
        <f t="shared" si="4"/>
        <v>24.84</v>
      </c>
      <c r="O32" s="36">
        <v>375424.9466205797</v>
      </c>
      <c r="P32" s="34">
        <f t="shared" si="5"/>
        <v>27.648000000000003</v>
      </c>
      <c r="Q32" s="36">
        <v>403641.0947261898</v>
      </c>
      <c r="S32" s="24"/>
      <c r="T32" s="38"/>
      <c r="U32" s="38"/>
      <c r="W32" s="38"/>
      <c r="Z32" s="38"/>
    </row>
    <row r="33" spans="1:26" ht="12.75">
      <c r="A33" s="104"/>
      <c r="B33" s="33">
        <v>7.36</v>
      </c>
      <c r="C33" s="34">
        <f t="shared" si="0"/>
        <v>17.625600000000006</v>
      </c>
      <c r="D33" s="36">
        <v>316453.0749848826</v>
      </c>
      <c r="E33" s="34">
        <f t="shared" si="1"/>
        <v>19.872000000000003</v>
      </c>
      <c r="F33" s="36">
        <v>343990.37504433404</v>
      </c>
      <c r="G33" s="34">
        <f t="shared" si="2"/>
        <v>22.118400000000005</v>
      </c>
      <c r="H33" s="36">
        <v>369759.73990443826</v>
      </c>
      <c r="I33" s="37"/>
      <c r="J33" s="104"/>
      <c r="K33" s="34">
        <v>7.66</v>
      </c>
      <c r="L33" s="34">
        <f t="shared" si="3"/>
        <v>22.95</v>
      </c>
      <c r="M33" s="36">
        <v>360976.4078886165</v>
      </c>
      <c r="N33" s="34">
        <f t="shared" si="4"/>
        <v>25.874999999999996</v>
      </c>
      <c r="O33" s="36">
        <v>388171.6617318984</v>
      </c>
      <c r="P33" s="34">
        <f t="shared" si="5"/>
        <v>28.8</v>
      </c>
      <c r="Q33" s="36">
        <v>417374.3372139397</v>
      </c>
      <c r="S33" s="24"/>
      <c r="T33" s="38"/>
      <c r="U33" s="38"/>
      <c r="W33" s="38"/>
      <c r="Z33" s="38"/>
    </row>
    <row r="34" spans="1:26" ht="12.75">
      <c r="A34" s="104"/>
      <c r="B34" s="33">
        <v>7.66</v>
      </c>
      <c r="C34" s="34">
        <f t="shared" si="0"/>
        <v>18.360000000000003</v>
      </c>
      <c r="D34" s="36">
        <v>327221.8515444446</v>
      </c>
      <c r="E34" s="34">
        <f t="shared" si="1"/>
        <v>20.700000000000003</v>
      </c>
      <c r="F34" s="36">
        <v>355743.2370808811</v>
      </c>
      <c r="G34" s="34">
        <f t="shared" si="2"/>
        <v>23.040000000000006</v>
      </c>
      <c r="H34" s="36">
        <v>382381.9181439794</v>
      </c>
      <c r="I34" s="37"/>
      <c r="J34" s="104"/>
      <c r="K34" s="34">
        <v>7.96</v>
      </c>
      <c r="L34" s="34">
        <f t="shared" si="3"/>
        <v>23.868</v>
      </c>
      <c r="M34" s="36">
        <v>372855.9590687194</v>
      </c>
      <c r="N34" s="34">
        <f t="shared" si="4"/>
        <v>26.909999999999997</v>
      </c>
      <c r="O34" s="36">
        <v>400915.9349437701</v>
      </c>
      <c r="P34" s="34">
        <f t="shared" si="5"/>
        <v>29.951999999999998</v>
      </c>
      <c r="Q34" s="36">
        <v>431107.57970168954</v>
      </c>
      <c r="S34" s="24"/>
      <c r="T34" s="38"/>
      <c r="U34" s="38"/>
      <c r="W34" s="38"/>
      <c r="Z34" s="38"/>
    </row>
    <row r="35" spans="1:26" ht="12.75">
      <c r="A35" s="104"/>
      <c r="B35" s="33">
        <v>7.96</v>
      </c>
      <c r="C35" s="34">
        <f t="shared" si="0"/>
        <v>19.094400000000004</v>
      </c>
      <c r="D35" s="36">
        <v>337990.62810400676</v>
      </c>
      <c r="E35" s="34">
        <f t="shared" si="1"/>
        <v>21.528000000000002</v>
      </c>
      <c r="F35" s="36">
        <v>367498.54101687483</v>
      </c>
      <c r="G35" s="34">
        <f t="shared" si="2"/>
        <v>23.961600000000004</v>
      </c>
      <c r="H35" s="36">
        <v>395004.0963835205</v>
      </c>
      <c r="I35" s="37"/>
      <c r="J35" s="104"/>
      <c r="K35" s="34">
        <v>8.26</v>
      </c>
      <c r="L35" s="34">
        <f t="shared" si="3"/>
        <v>24.785999999999998</v>
      </c>
      <c r="M35" s="36">
        <v>384733.49094724475</v>
      </c>
      <c r="N35" s="34">
        <f t="shared" si="4"/>
        <v>27.944999999999993</v>
      </c>
      <c r="O35" s="36">
        <v>413657.7662561949</v>
      </c>
      <c r="P35" s="34">
        <f t="shared" si="5"/>
        <v>31.103999999999996</v>
      </c>
      <c r="Q35" s="36">
        <v>444843.2640888863</v>
      </c>
      <c r="S35" s="24"/>
      <c r="T35" s="38"/>
      <c r="U35" s="38"/>
      <c r="W35" s="38"/>
      <c r="Z35" s="38"/>
    </row>
    <row r="36" spans="1:26" ht="12.75">
      <c r="A36" s="104"/>
      <c r="B36" s="33">
        <v>8.26</v>
      </c>
      <c r="C36" s="34">
        <f t="shared" si="0"/>
        <v>19.8288</v>
      </c>
      <c r="D36" s="36">
        <v>348756.9627641222</v>
      </c>
      <c r="E36" s="34">
        <f t="shared" si="1"/>
        <v>22.355999999999998</v>
      </c>
      <c r="F36" s="36">
        <v>379253.84495286865</v>
      </c>
      <c r="G36" s="34">
        <f t="shared" si="2"/>
        <v>24.883200000000002</v>
      </c>
      <c r="H36" s="36">
        <v>407623.83272361505</v>
      </c>
      <c r="I36" s="37"/>
      <c r="J36" s="104"/>
      <c r="K36" s="34">
        <v>8.56</v>
      </c>
      <c r="L36" s="34">
        <f t="shared" si="3"/>
        <v>25.704000000000004</v>
      </c>
      <c r="M36" s="36">
        <v>396613.0421273476</v>
      </c>
      <c r="N36" s="34">
        <f t="shared" si="4"/>
        <v>28.98</v>
      </c>
      <c r="O36" s="36">
        <v>426402.03946806706</v>
      </c>
      <c r="P36" s="34">
        <f t="shared" si="5"/>
        <v>32.25600000000001</v>
      </c>
      <c r="Q36" s="36">
        <v>458578.9484760829</v>
      </c>
      <c r="S36" s="24"/>
      <c r="T36" s="38"/>
      <c r="U36" s="38"/>
      <c r="W36" s="38"/>
      <c r="Z36" s="38"/>
    </row>
    <row r="37" spans="1:26" ht="12.75">
      <c r="A37" s="104"/>
      <c r="B37" s="33">
        <v>8.56</v>
      </c>
      <c r="C37" s="34">
        <f t="shared" si="0"/>
        <v>20.563200000000005</v>
      </c>
      <c r="D37" s="36">
        <v>359525.73932368436</v>
      </c>
      <c r="E37" s="34">
        <f t="shared" si="1"/>
        <v>23.184</v>
      </c>
      <c r="F37" s="36">
        <v>391009.1488888622</v>
      </c>
      <c r="G37" s="34">
        <f t="shared" si="2"/>
        <v>25.804800000000004</v>
      </c>
      <c r="H37" s="36">
        <v>420248.45286260283</v>
      </c>
      <c r="I37" s="37"/>
      <c r="J37" s="104"/>
      <c r="K37" s="34">
        <v>8.86</v>
      </c>
      <c r="L37" s="34">
        <f t="shared" si="3"/>
        <v>26.622</v>
      </c>
      <c r="M37" s="36">
        <v>408492.5933074506</v>
      </c>
      <c r="N37" s="34">
        <f t="shared" si="4"/>
        <v>30.014999999999993</v>
      </c>
      <c r="O37" s="36">
        <v>439148.75457938545</v>
      </c>
      <c r="P37" s="34">
        <f t="shared" si="5"/>
        <v>33.408</v>
      </c>
      <c r="Q37" s="36">
        <v>472312.19096383266</v>
      </c>
      <c r="S37" s="24"/>
      <c r="T37" s="38"/>
      <c r="U37" s="38"/>
      <c r="W37" s="38"/>
      <c r="Z37" s="38"/>
    </row>
    <row r="38" spans="1:26" ht="12.75">
      <c r="A38" s="104"/>
      <c r="B38" s="33">
        <v>8.86</v>
      </c>
      <c r="C38" s="34">
        <f t="shared" si="0"/>
        <v>21.297600000000003</v>
      </c>
      <c r="D38" s="36">
        <v>370292.07398379984</v>
      </c>
      <c r="E38" s="34">
        <f t="shared" si="1"/>
        <v>24.012</v>
      </c>
      <c r="F38" s="36">
        <v>402762.01092540927</v>
      </c>
      <c r="G38" s="34">
        <f t="shared" si="2"/>
        <v>26.726400000000005</v>
      </c>
      <c r="H38" s="36">
        <v>432870.63110214414</v>
      </c>
      <c r="I38" s="37"/>
      <c r="J38" s="104"/>
      <c r="K38" s="34">
        <v>9.16</v>
      </c>
      <c r="L38" s="34">
        <f t="shared" si="3"/>
        <v>27.54</v>
      </c>
      <c r="M38" s="36">
        <v>420372.1444875534</v>
      </c>
      <c r="N38" s="34">
        <f t="shared" si="4"/>
        <v>31.049999999999997</v>
      </c>
      <c r="O38" s="36">
        <v>451893.02779125713</v>
      </c>
      <c r="P38" s="34">
        <f t="shared" si="5"/>
        <v>34.56</v>
      </c>
      <c r="Q38" s="36">
        <v>486047.87535102933</v>
      </c>
      <c r="S38" s="24"/>
      <c r="T38" s="38"/>
      <c r="U38" s="38"/>
      <c r="W38" s="38"/>
      <c r="Z38" s="38"/>
    </row>
    <row r="39" spans="1:26" ht="12.75">
      <c r="A39" s="104"/>
      <c r="B39" s="33">
        <v>9.16</v>
      </c>
      <c r="C39" s="34">
        <f t="shared" si="0"/>
        <v>22.032000000000004</v>
      </c>
      <c r="D39" s="36">
        <v>381060.850543362</v>
      </c>
      <c r="E39" s="34">
        <f t="shared" si="1"/>
        <v>24.84</v>
      </c>
      <c r="F39" s="36">
        <v>414517.31486140285</v>
      </c>
      <c r="G39" s="34">
        <f t="shared" si="2"/>
        <v>27.648000000000003</v>
      </c>
      <c r="H39" s="36">
        <v>445492.80934168544</v>
      </c>
      <c r="I39" s="37"/>
      <c r="J39" s="104"/>
      <c r="K39" s="34">
        <v>9.46</v>
      </c>
      <c r="L39" s="34">
        <f t="shared" si="3"/>
        <v>28.458000000000002</v>
      </c>
      <c r="M39" s="36">
        <v>432253.71496923367</v>
      </c>
      <c r="N39" s="34">
        <f t="shared" si="4"/>
        <v>32.085</v>
      </c>
      <c r="O39" s="36">
        <v>459051.8662034926</v>
      </c>
      <c r="P39" s="34">
        <f t="shared" si="5"/>
        <v>35.712</v>
      </c>
      <c r="Q39" s="36">
        <v>499781.1178387793</v>
      </c>
      <c r="S39" s="24"/>
      <c r="T39" s="38"/>
      <c r="U39" s="38"/>
      <c r="W39" s="38"/>
      <c r="Z39" s="38"/>
    </row>
    <row r="40" spans="1:26" ht="12.75">
      <c r="A40" s="104"/>
      <c r="B40" s="33">
        <v>9.46</v>
      </c>
      <c r="C40" s="34">
        <f t="shared" si="0"/>
        <v>22.766400000000004</v>
      </c>
      <c r="D40" s="36">
        <v>391829.6271029241</v>
      </c>
      <c r="E40" s="34">
        <f t="shared" si="1"/>
        <v>25.668000000000003</v>
      </c>
      <c r="F40" s="36">
        <v>426270.17689794983</v>
      </c>
      <c r="G40" s="34">
        <f t="shared" si="2"/>
        <v>28.569600000000005</v>
      </c>
      <c r="H40" s="36">
        <v>458114.9875812263</v>
      </c>
      <c r="I40" s="37"/>
      <c r="J40" s="104"/>
      <c r="K40" s="34">
        <v>9.76</v>
      </c>
      <c r="L40" s="34">
        <f t="shared" si="3"/>
        <v>29.375999999999998</v>
      </c>
      <c r="M40" s="36">
        <v>444133.26614933665</v>
      </c>
      <c r="N40" s="34">
        <f t="shared" si="4"/>
        <v>33.12</v>
      </c>
      <c r="O40" s="36">
        <v>464635.2350651254</v>
      </c>
      <c r="P40" s="34">
        <f t="shared" si="5"/>
        <v>36.864</v>
      </c>
      <c r="Q40" s="36">
        <v>513514.3603265293</v>
      </c>
      <c r="S40" s="24"/>
      <c r="T40" s="38"/>
      <c r="U40" s="38"/>
      <c r="W40" s="38"/>
      <c r="Z40" s="38"/>
    </row>
    <row r="41" spans="1:26" ht="12.75">
      <c r="A41" s="104"/>
      <c r="B41" s="33">
        <v>9.76</v>
      </c>
      <c r="C41" s="34">
        <f t="shared" si="0"/>
        <v>23.5008</v>
      </c>
      <c r="D41" s="36">
        <v>402595.9617630395</v>
      </c>
      <c r="E41" s="34">
        <f t="shared" si="1"/>
        <v>26.496000000000002</v>
      </c>
      <c r="F41" s="36">
        <v>438023.0389344968</v>
      </c>
      <c r="G41" s="34">
        <f t="shared" si="2"/>
        <v>29.491200000000003</v>
      </c>
      <c r="H41" s="36">
        <v>470737.1658207675</v>
      </c>
      <c r="I41" s="37"/>
      <c r="J41" s="104"/>
      <c r="K41" s="34">
        <v>10.06</v>
      </c>
      <c r="L41" s="34">
        <f t="shared" si="3"/>
        <v>30.294000000000004</v>
      </c>
      <c r="M41" s="36">
        <v>456014.83663101704</v>
      </c>
      <c r="N41" s="34">
        <f t="shared" si="4"/>
        <v>34.155</v>
      </c>
      <c r="O41" s="36">
        <v>490125.8474268726</v>
      </c>
      <c r="P41" s="34">
        <f t="shared" si="5"/>
        <v>38.016000000000005</v>
      </c>
      <c r="Q41" s="36">
        <v>527250.0447137259</v>
      </c>
      <c r="S41" s="24"/>
      <c r="T41" s="38"/>
      <c r="U41" s="38"/>
      <c r="W41" s="38"/>
      <c r="Z41" s="38"/>
    </row>
    <row r="42" spans="1:26" ht="12.75">
      <c r="A42" s="104"/>
      <c r="B42" s="33">
        <v>10.06</v>
      </c>
      <c r="C42" s="34">
        <f t="shared" si="0"/>
        <v>24.235200000000006</v>
      </c>
      <c r="D42" s="36">
        <v>413364.73832260165</v>
      </c>
      <c r="E42" s="34">
        <f t="shared" si="1"/>
        <v>27.324000000000005</v>
      </c>
      <c r="F42" s="36">
        <v>449778.3428704905</v>
      </c>
      <c r="G42" s="34">
        <f t="shared" si="2"/>
        <v>30.412800000000008</v>
      </c>
      <c r="H42" s="36">
        <v>483359.3440603087</v>
      </c>
      <c r="I42" s="37"/>
      <c r="J42" s="104"/>
      <c r="K42" s="34">
        <v>10.36</v>
      </c>
      <c r="L42" s="34">
        <f t="shared" si="3"/>
        <v>31.212</v>
      </c>
      <c r="M42" s="36">
        <v>467894.38781111984</v>
      </c>
      <c r="N42" s="34">
        <f t="shared" si="4"/>
        <v>35.19</v>
      </c>
      <c r="O42" s="36">
        <v>502870.12063874444</v>
      </c>
      <c r="P42" s="34">
        <f t="shared" si="5"/>
        <v>39.168</v>
      </c>
      <c r="Q42" s="36">
        <v>540983.2872014758</v>
      </c>
      <c r="S42" s="24"/>
      <c r="T42" s="38"/>
      <c r="U42" s="38"/>
      <c r="W42" s="38"/>
      <c r="Z42" s="38"/>
    </row>
    <row r="43" spans="1:26" ht="12.75">
      <c r="A43" s="104"/>
      <c r="B43" s="33">
        <v>10.36</v>
      </c>
      <c r="C43" s="34">
        <f t="shared" si="0"/>
        <v>24.9696</v>
      </c>
      <c r="D43" s="36">
        <v>424131.0729827172</v>
      </c>
      <c r="E43" s="34">
        <f t="shared" si="1"/>
        <v>28.151999999999997</v>
      </c>
      <c r="F43" s="36">
        <v>461531.20490703767</v>
      </c>
      <c r="G43" s="34">
        <f t="shared" si="2"/>
        <v>31.334400000000002</v>
      </c>
      <c r="H43" s="36">
        <v>495981.5222998499</v>
      </c>
      <c r="I43" s="37"/>
      <c r="J43" s="104"/>
      <c r="K43" s="34">
        <v>10.66</v>
      </c>
      <c r="L43" s="34">
        <f t="shared" si="3"/>
        <v>32.13</v>
      </c>
      <c r="M43" s="36">
        <v>479711.3406423219</v>
      </c>
      <c r="N43" s="34">
        <f t="shared" si="4"/>
        <v>36.224999999999994</v>
      </c>
      <c r="O43" s="36">
        <v>515611.9519511695</v>
      </c>
      <c r="P43" s="34">
        <f t="shared" si="5"/>
        <v>40.32</v>
      </c>
      <c r="Q43" s="36">
        <v>554716.5296892258</v>
      </c>
      <c r="S43" s="24"/>
      <c r="T43" s="38"/>
      <c r="U43" s="38"/>
      <c r="W43" s="38"/>
      <c r="Z43" s="38"/>
    </row>
    <row r="44" spans="1:26" ht="12.75">
      <c r="A44" s="104"/>
      <c r="B44" s="33">
        <v>10.66</v>
      </c>
      <c r="C44" s="34">
        <f t="shared" si="0"/>
        <v>25.704000000000004</v>
      </c>
      <c r="D44" s="36">
        <v>434899.84954227915</v>
      </c>
      <c r="E44" s="34">
        <f t="shared" si="1"/>
        <v>28.98</v>
      </c>
      <c r="F44" s="36">
        <v>473288.95074247796</v>
      </c>
      <c r="G44" s="34">
        <f t="shared" si="2"/>
        <v>32.25600000000001</v>
      </c>
      <c r="H44" s="36">
        <v>508603.700539391</v>
      </c>
      <c r="I44" s="37"/>
      <c r="J44" s="104"/>
      <c r="K44" s="34">
        <v>10.96</v>
      </c>
      <c r="L44" s="34">
        <f t="shared" si="3"/>
        <v>33.04800000000001</v>
      </c>
      <c r="M44" s="36">
        <v>491651.4708697483</v>
      </c>
      <c r="N44" s="34">
        <f t="shared" si="4"/>
        <v>37.260000000000005</v>
      </c>
      <c r="O44" s="36">
        <v>528356.2251630413</v>
      </c>
      <c r="P44" s="34">
        <f t="shared" si="5"/>
        <v>41.47200000000001</v>
      </c>
      <c r="Q44" s="36">
        <v>568452.2140764223</v>
      </c>
      <c r="S44" s="24"/>
      <c r="T44" s="38"/>
      <c r="U44" s="38"/>
      <c r="W44" s="38"/>
      <c r="Z44" s="38"/>
    </row>
    <row r="45" spans="1:26" ht="12.75">
      <c r="A45" s="104"/>
      <c r="B45" s="33">
        <v>10.96</v>
      </c>
      <c r="C45" s="34">
        <f t="shared" si="0"/>
        <v>26.438400000000005</v>
      </c>
      <c r="D45" s="36">
        <v>445668.62610184134</v>
      </c>
      <c r="E45" s="34">
        <f aca="true" t="shared" si="6" ref="E45:E76">(1.36-0.16)*(B45-0.16)*(2.46-0.16)</f>
        <v>29.808000000000003</v>
      </c>
      <c r="F45" s="36">
        <v>485041.812779025</v>
      </c>
      <c r="G45" s="34">
        <f aca="true" t="shared" si="7" ref="G45:G76">(1.36-0.16)*(B45-0.16)*(2.72-0.16)</f>
        <v>33.177600000000005</v>
      </c>
      <c r="H45" s="36">
        <v>521225.8787789321</v>
      </c>
      <c r="I45" s="37"/>
      <c r="J45" s="104"/>
      <c r="K45" s="34">
        <v>11.26</v>
      </c>
      <c r="L45" s="34">
        <f t="shared" si="3"/>
        <v>33.966</v>
      </c>
      <c r="M45" s="36">
        <v>503531.02204985084</v>
      </c>
      <c r="N45" s="34">
        <f aca="true" t="shared" si="8" ref="N45:N75">(1.66-0.16)*(K45-0.16)*(2.46-0.16)</f>
        <v>38.294999999999995</v>
      </c>
      <c r="O45" s="36">
        <v>541102.9402743598</v>
      </c>
      <c r="P45" s="34">
        <f aca="true" t="shared" si="9" ref="P45:P75">(1.66-0.16)*(K45-0.16)*(2.72-0.16)</f>
        <v>42.623999999999995</v>
      </c>
      <c r="Q45" s="36">
        <v>582185.4565641718</v>
      </c>
      <c r="S45" s="24"/>
      <c r="T45" s="38"/>
      <c r="U45" s="38"/>
      <c r="W45" s="38"/>
      <c r="Z45" s="38"/>
    </row>
    <row r="46" spans="1:26" ht="12.75">
      <c r="A46" s="104"/>
      <c r="B46" s="33">
        <v>11.26</v>
      </c>
      <c r="C46" s="34">
        <f t="shared" si="0"/>
        <v>27.172800000000006</v>
      </c>
      <c r="D46" s="36">
        <v>456434.9607619568</v>
      </c>
      <c r="E46" s="34">
        <f t="shared" si="6"/>
        <v>30.636000000000003</v>
      </c>
      <c r="F46" s="36">
        <v>496797.1167150184</v>
      </c>
      <c r="G46" s="34">
        <f t="shared" si="7"/>
        <v>34.0992</v>
      </c>
      <c r="H46" s="36">
        <v>533850.49891792</v>
      </c>
      <c r="I46" s="37"/>
      <c r="J46" s="104"/>
      <c r="K46" s="34">
        <v>11.56</v>
      </c>
      <c r="L46" s="34">
        <f t="shared" si="3"/>
        <v>34.884</v>
      </c>
      <c r="M46" s="36">
        <v>515412.59253153135</v>
      </c>
      <c r="N46" s="34">
        <f t="shared" si="8"/>
        <v>39.33</v>
      </c>
      <c r="O46" s="36">
        <v>553844.7715867851</v>
      </c>
      <c r="P46" s="34">
        <f t="shared" si="9"/>
        <v>43.776</v>
      </c>
      <c r="Q46" s="36">
        <v>595918.6990519223</v>
      </c>
      <c r="S46" s="24"/>
      <c r="T46" s="38"/>
      <c r="U46" s="38"/>
      <c r="W46" s="38"/>
      <c r="Z46" s="38"/>
    </row>
    <row r="47" spans="1:26" ht="12.75">
      <c r="A47" s="104"/>
      <c r="B47" s="33">
        <v>11.56</v>
      </c>
      <c r="C47" s="34">
        <f t="shared" si="0"/>
        <v>27.907200000000007</v>
      </c>
      <c r="D47" s="36">
        <v>467203.7373215189</v>
      </c>
      <c r="E47" s="34">
        <f t="shared" si="6"/>
        <v>31.464000000000006</v>
      </c>
      <c r="F47" s="36">
        <v>508549.97875156556</v>
      </c>
      <c r="G47" s="34">
        <f t="shared" si="7"/>
        <v>35.02080000000001</v>
      </c>
      <c r="H47" s="36">
        <v>546470.2352580148</v>
      </c>
      <c r="I47" s="37"/>
      <c r="J47" s="104"/>
      <c r="K47" s="34">
        <v>11.86</v>
      </c>
      <c r="L47" s="34">
        <f t="shared" si="3"/>
        <v>35.80199999999999</v>
      </c>
      <c r="M47" s="36">
        <v>527292.1437116343</v>
      </c>
      <c r="N47" s="34">
        <f t="shared" si="8"/>
        <v>40.36499999999999</v>
      </c>
      <c r="O47" s="36">
        <v>566589.0447986567</v>
      </c>
      <c r="P47" s="34">
        <f t="shared" si="9"/>
        <v>44.92799999999999</v>
      </c>
      <c r="Q47" s="36">
        <v>609651.9415396722</v>
      </c>
      <c r="S47" s="24"/>
      <c r="T47" s="38"/>
      <c r="U47" s="38"/>
      <c r="W47" s="38"/>
      <c r="Z47" s="38"/>
    </row>
    <row r="48" spans="1:26" ht="12.75">
      <c r="A48" s="104"/>
      <c r="B48" s="33">
        <v>11.86</v>
      </c>
      <c r="C48" s="34">
        <f t="shared" si="0"/>
        <v>28.641600000000004</v>
      </c>
      <c r="D48" s="36">
        <v>477970.07198163454</v>
      </c>
      <c r="E48" s="34">
        <f t="shared" si="6"/>
        <v>32.292</v>
      </c>
      <c r="F48" s="36">
        <v>520305.2826875593</v>
      </c>
      <c r="G48" s="34">
        <f t="shared" si="7"/>
        <v>35.942400000000006</v>
      </c>
      <c r="H48" s="36">
        <v>559092.4134975557</v>
      </c>
      <c r="I48" s="37"/>
      <c r="J48" s="104"/>
      <c r="K48" s="34">
        <v>12.16</v>
      </c>
      <c r="L48" s="34">
        <f t="shared" si="3"/>
        <v>36.72</v>
      </c>
      <c r="M48" s="36">
        <v>539171.694891737</v>
      </c>
      <c r="N48" s="34">
        <f t="shared" si="8"/>
        <v>41.4</v>
      </c>
      <c r="O48" s="36">
        <v>579333.3180105283</v>
      </c>
      <c r="P48" s="34">
        <f t="shared" si="9"/>
        <v>46.08</v>
      </c>
      <c r="Q48" s="36">
        <v>623387.6259268688</v>
      </c>
      <c r="S48" s="24"/>
      <c r="T48" s="38"/>
      <c r="U48" s="38"/>
      <c r="W48" s="38"/>
      <c r="Z48" s="38"/>
    </row>
    <row r="49" spans="1:26" ht="12.75">
      <c r="A49" s="104"/>
      <c r="B49" s="33">
        <v>12.16</v>
      </c>
      <c r="C49" s="34">
        <f t="shared" si="0"/>
        <v>29.376000000000005</v>
      </c>
      <c r="D49" s="36">
        <v>488738.84854119644</v>
      </c>
      <c r="E49" s="34">
        <f t="shared" si="6"/>
        <v>33.120000000000005</v>
      </c>
      <c r="F49" s="36">
        <v>532058.1447241062</v>
      </c>
      <c r="G49" s="34">
        <f t="shared" si="7"/>
        <v>36.864000000000004</v>
      </c>
      <c r="H49" s="36">
        <v>571714.5917370969</v>
      </c>
      <c r="I49" s="37"/>
      <c r="J49" s="104"/>
      <c r="K49" s="34">
        <v>12.46</v>
      </c>
      <c r="L49" s="34">
        <f t="shared" si="3"/>
        <v>37.638000000000005</v>
      </c>
      <c r="M49" s="36">
        <v>551051.2460718399</v>
      </c>
      <c r="N49" s="34">
        <f t="shared" si="8"/>
        <v>42.435</v>
      </c>
      <c r="O49" s="36">
        <v>592080.0331218472</v>
      </c>
      <c r="P49" s="34">
        <f t="shared" si="9"/>
        <v>47.232000000000006</v>
      </c>
      <c r="Q49" s="36">
        <v>637123.3103140653</v>
      </c>
      <c r="S49" s="24"/>
      <c r="T49" s="38"/>
      <c r="U49" s="38"/>
      <c r="W49" s="38"/>
      <c r="Z49" s="38"/>
    </row>
    <row r="50" spans="1:26" ht="12.75">
      <c r="A50" s="104"/>
      <c r="B50" s="33">
        <v>12.46</v>
      </c>
      <c r="C50" s="34">
        <f t="shared" si="0"/>
        <v>30.110400000000006</v>
      </c>
      <c r="D50" s="36">
        <v>499507.6251007586</v>
      </c>
      <c r="E50" s="34">
        <f t="shared" si="6"/>
        <v>33.94800000000001</v>
      </c>
      <c r="F50" s="36">
        <v>543811.0067606533</v>
      </c>
      <c r="G50" s="34">
        <f t="shared" si="7"/>
        <v>37.78560000000001</v>
      </c>
      <c r="H50" s="36">
        <v>584339.2118760848</v>
      </c>
      <c r="I50" s="37"/>
      <c r="J50" s="104"/>
      <c r="K50" s="34">
        <v>12.76</v>
      </c>
      <c r="L50" s="34">
        <f t="shared" si="3"/>
        <v>38.556</v>
      </c>
      <c r="M50" s="36">
        <v>562930.7972519428</v>
      </c>
      <c r="N50" s="34">
        <f t="shared" si="8"/>
        <v>43.46999999999999</v>
      </c>
      <c r="O50" s="36">
        <v>604821.8644342722</v>
      </c>
      <c r="P50" s="34">
        <f t="shared" si="9"/>
        <v>48.384</v>
      </c>
      <c r="Q50" s="36">
        <v>650856.5528018151</v>
      </c>
      <c r="S50" s="24"/>
      <c r="T50" s="38"/>
      <c r="U50" s="38"/>
      <c r="W50" s="38"/>
      <c r="Z50" s="38"/>
    </row>
    <row r="51" spans="1:26" ht="12.75">
      <c r="A51" s="104"/>
      <c r="B51" s="33">
        <v>12.76</v>
      </c>
      <c r="C51" s="34">
        <f t="shared" si="0"/>
        <v>30.844800000000003</v>
      </c>
      <c r="D51" s="36">
        <v>510273.95976087416</v>
      </c>
      <c r="E51" s="34">
        <f t="shared" si="6"/>
        <v>34.775999999999996</v>
      </c>
      <c r="F51" s="36">
        <v>555568.7525960933</v>
      </c>
      <c r="G51" s="34">
        <f t="shared" si="7"/>
        <v>38.7072</v>
      </c>
      <c r="H51" s="36">
        <v>596961.3901156259</v>
      </c>
      <c r="I51" s="37"/>
      <c r="J51" s="104"/>
      <c r="K51" s="34">
        <v>13.06</v>
      </c>
      <c r="L51" s="34">
        <f t="shared" si="3"/>
        <v>39.474000000000004</v>
      </c>
      <c r="M51" s="36">
        <v>574810.3484320457</v>
      </c>
      <c r="N51" s="34">
        <f t="shared" si="8"/>
        <v>44.505</v>
      </c>
      <c r="O51" s="36">
        <v>617566.1376461441</v>
      </c>
      <c r="P51" s="34">
        <f t="shared" si="9"/>
        <v>49.536</v>
      </c>
      <c r="Q51" s="36">
        <v>664592.2371890116</v>
      </c>
      <c r="S51" s="24"/>
      <c r="T51" s="38"/>
      <c r="U51" s="38"/>
      <c r="W51" s="38"/>
      <c r="Z51" s="38"/>
    </row>
    <row r="52" spans="1:26" ht="12.75">
      <c r="A52" s="104"/>
      <c r="B52" s="33">
        <v>13.06</v>
      </c>
      <c r="C52" s="34">
        <f t="shared" si="0"/>
        <v>31.579200000000004</v>
      </c>
      <c r="D52" s="36">
        <v>521042.7363204361</v>
      </c>
      <c r="E52" s="34">
        <f t="shared" si="6"/>
        <v>35.604</v>
      </c>
      <c r="F52" s="36">
        <v>567328.9403309803</v>
      </c>
      <c r="G52" s="34">
        <f t="shared" si="7"/>
        <v>39.628800000000005</v>
      </c>
      <c r="H52" s="36">
        <v>609581.1264557205</v>
      </c>
      <c r="I52" s="37"/>
      <c r="J52" s="104"/>
      <c r="K52" s="34">
        <v>13.36</v>
      </c>
      <c r="L52" s="34">
        <f t="shared" si="3"/>
        <v>40.391999999999996</v>
      </c>
      <c r="M52" s="36">
        <v>586689.8996121486</v>
      </c>
      <c r="N52" s="34">
        <f t="shared" si="8"/>
        <v>45.53999999999999</v>
      </c>
      <c r="O52" s="36">
        <v>630310.4108580159</v>
      </c>
      <c r="P52" s="34">
        <f t="shared" si="9"/>
        <v>50.687999999999995</v>
      </c>
      <c r="Q52" s="36">
        <v>678325.479676762</v>
      </c>
      <c r="S52" s="24"/>
      <c r="T52" s="38"/>
      <c r="U52" s="38"/>
      <c r="W52" s="38"/>
      <c r="Z52" s="38"/>
    </row>
    <row r="53" spans="1:26" ht="12.75">
      <c r="A53" s="104"/>
      <c r="B53" s="33">
        <v>13.36</v>
      </c>
      <c r="C53" s="34">
        <f t="shared" si="0"/>
        <v>32.3136</v>
      </c>
      <c r="D53" s="36">
        <v>531809.0709805518</v>
      </c>
      <c r="E53" s="34">
        <f t="shared" si="6"/>
        <v>36.432</v>
      </c>
      <c r="F53" s="36">
        <v>579076.9185686343</v>
      </c>
      <c r="G53" s="34">
        <f t="shared" si="7"/>
        <v>40.5504</v>
      </c>
      <c r="H53" s="36">
        <v>622203.3046952618</v>
      </c>
      <c r="I53" s="37"/>
      <c r="J53" s="104"/>
      <c r="K53" s="34">
        <v>13.66</v>
      </c>
      <c r="L53" s="34">
        <f t="shared" si="3"/>
        <v>41.31</v>
      </c>
      <c r="M53" s="36">
        <v>598571.4700938289</v>
      </c>
      <c r="N53" s="34">
        <f t="shared" si="8"/>
        <v>46.574999999999996</v>
      </c>
      <c r="O53" s="36">
        <v>643057.125969334</v>
      </c>
      <c r="P53" s="34">
        <f t="shared" si="9"/>
        <v>51.84</v>
      </c>
      <c r="Q53" s="36">
        <v>692058.7221645118</v>
      </c>
      <c r="S53" s="24"/>
      <c r="T53" s="38"/>
      <c r="U53" s="38"/>
      <c r="W53" s="38"/>
      <c r="Z53" s="38"/>
    </row>
    <row r="54" spans="1:26" ht="12.75">
      <c r="A54" s="104"/>
      <c r="B54" s="33">
        <v>13.66</v>
      </c>
      <c r="C54" s="34">
        <f t="shared" si="0"/>
        <v>33.04800000000001</v>
      </c>
      <c r="D54" s="36">
        <v>542580.2894395605</v>
      </c>
      <c r="E54" s="34">
        <f t="shared" si="6"/>
        <v>37.260000000000005</v>
      </c>
      <c r="F54" s="36">
        <v>590829.7806051811</v>
      </c>
      <c r="G54" s="34">
        <f t="shared" si="7"/>
        <v>41.47200000000001</v>
      </c>
      <c r="H54" s="36">
        <v>634827.9248342492</v>
      </c>
      <c r="I54" s="37"/>
      <c r="J54" s="104"/>
      <c r="K54" s="34">
        <v>13.96</v>
      </c>
      <c r="L54" s="34">
        <f t="shared" si="3"/>
        <v>42.22800000000001</v>
      </c>
      <c r="M54" s="36">
        <v>610451.0212739317</v>
      </c>
      <c r="N54" s="34">
        <f t="shared" si="8"/>
        <v>47.61</v>
      </c>
      <c r="O54" s="36">
        <v>655798.9572817595</v>
      </c>
      <c r="P54" s="34">
        <f t="shared" si="9"/>
        <v>52.99200000000001</v>
      </c>
      <c r="Q54" s="36">
        <v>705794.406551708</v>
      </c>
      <c r="S54" s="24"/>
      <c r="T54" s="38"/>
      <c r="U54" s="38"/>
      <c r="W54" s="38"/>
      <c r="Z54" s="38"/>
    </row>
    <row r="55" spans="1:26" ht="12.75">
      <c r="A55" s="104"/>
      <c r="B55" s="33">
        <v>13.96</v>
      </c>
      <c r="C55" s="34">
        <f t="shared" si="0"/>
        <v>33.7824</v>
      </c>
      <c r="D55" s="36">
        <v>553349.0659991225</v>
      </c>
      <c r="E55" s="34">
        <f t="shared" si="6"/>
        <v>38.088</v>
      </c>
      <c r="F55" s="36">
        <v>602587.5264406214</v>
      </c>
      <c r="G55" s="34">
        <f t="shared" si="7"/>
        <v>42.393600000000006</v>
      </c>
      <c r="H55" s="36">
        <v>647450.1030737903</v>
      </c>
      <c r="I55" s="37"/>
      <c r="J55" s="104"/>
      <c r="K55" s="34">
        <v>14.26</v>
      </c>
      <c r="L55" s="34">
        <f t="shared" si="3"/>
        <v>43.146</v>
      </c>
      <c r="M55" s="36">
        <v>622330.5724540348</v>
      </c>
      <c r="N55" s="34">
        <f t="shared" si="8"/>
        <v>48.644999999999996</v>
      </c>
      <c r="O55" s="36">
        <v>668543.230493631</v>
      </c>
      <c r="P55" s="34">
        <f t="shared" si="9"/>
        <v>54.144</v>
      </c>
      <c r="Q55" s="36">
        <v>719527.649039458</v>
      </c>
      <c r="S55" s="24"/>
      <c r="T55" s="38"/>
      <c r="U55" s="38"/>
      <c r="W55" s="38"/>
      <c r="Z55" s="38"/>
    </row>
    <row r="56" spans="1:26" ht="12.75">
      <c r="A56" s="104"/>
      <c r="B56" s="33">
        <v>14.26</v>
      </c>
      <c r="C56" s="34">
        <f t="shared" si="0"/>
        <v>34.5168</v>
      </c>
      <c r="D56" s="36">
        <v>564115.400659238</v>
      </c>
      <c r="E56" s="34">
        <f t="shared" si="6"/>
        <v>38.916000000000004</v>
      </c>
      <c r="F56" s="36">
        <v>614337.9465777219</v>
      </c>
      <c r="G56" s="34">
        <f t="shared" si="7"/>
        <v>43.315200000000004</v>
      </c>
      <c r="H56" s="36">
        <v>660072.2813133313</v>
      </c>
      <c r="I56" s="37"/>
      <c r="J56" s="104"/>
      <c r="K56" s="34">
        <v>14.56</v>
      </c>
      <c r="L56" s="34">
        <f t="shared" si="3"/>
        <v>44.06400000000001</v>
      </c>
      <c r="M56" s="36">
        <v>634210.1236341376</v>
      </c>
      <c r="N56" s="34">
        <f t="shared" si="8"/>
        <v>49.68</v>
      </c>
      <c r="O56" s="36">
        <v>681287.503705503</v>
      </c>
      <c r="P56" s="34">
        <f t="shared" si="9"/>
        <v>55.29600000000001</v>
      </c>
      <c r="Q56" s="36">
        <v>733260.8915272082</v>
      </c>
      <c r="S56" s="24"/>
      <c r="T56" s="38"/>
      <c r="U56" s="38"/>
      <c r="W56" s="38"/>
      <c r="Z56" s="38"/>
    </row>
    <row r="57" spans="1:26" ht="12.75">
      <c r="A57" s="104"/>
      <c r="B57" s="33">
        <v>14.56</v>
      </c>
      <c r="C57" s="34">
        <f t="shared" si="0"/>
        <v>35.25120000000001</v>
      </c>
      <c r="D57" s="36">
        <v>574884.1772188004</v>
      </c>
      <c r="E57" s="34">
        <f t="shared" si="6"/>
        <v>39.74400000000001</v>
      </c>
      <c r="F57" s="36">
        <v>626090.8086142691</v>
      </c>
      <c r="G57" s="34">
        <f t="shared" si="7"/>
        <v>44.23680000000001</v>
      </c>
      <c r="H57" s="36">
        <v>672692.0176534262</v>
      </c>
      <c r="I57" s="37"/>
      <c r="J57" s="104"/>
      <c r="K57" s="34">
        <v>14.86</v>
      </c>
      <c r="L57" s="34">
        <f t="shared" si="3"/>
        <v>44.98199999999999</v>
      </c>
      <c r="M57" s="36">
        <v>646089.6748142403</v>
      </c>
      <c r="N57" s="34">
        <f t="shared" si="8"/>
        <v>50.71499999999999</v>
      </c>
      <c r="O57" s="36">
        <v>694034.2188168213</v>
      </c>
      <c r="P57" s="34">
        <f t="shared" si="9"/>
        <v>56.44799999999999</v>
      </c>
      <c r="Q57" s="36">
        <v>746996.5759144048</v>
      </c>
      <c r="S57" s="24"/>
      <c r="T57" s="38"/>
      <c r="U57" s="38"/>
      <c r="W57" s="38"/>
      <c r="Z57" s="38"/>
    </row>
    <row r="58" spans="1:26" ht="12.75">
      <c r="A58" s="104"/>
      <c r="B58" s="33">
        <v>14.86</v>
      </c>
      <c r="C58" s="34">
        <f t="shared" si="0"/>
        <v>35.985600000000005</v>
      </c>
      <c r="D58" s="36">
        <v>585650.5118789157</v>
      </c>
      <c r="E58" s="34">
        <f t="shared" si="6"/>
        <v>40.571999999999996</v>
      </c>
      <c r="F58" s="36">
        <v>637848.5544497091</v>
      </c>
      <c r="G58" s="34">
        <f t="shared" si="7"/>
        <v>45.1584</v>
      </c>
      <c r="H58" s="36">
        <v>685316.637792414</v>
      </c>
      <c r="I58" s="37"/>
      <c r="J58" s="104"/>
      <c r="K58" s="34">
        <v>15.16</v>
      </c>
      <c r="L58" s="34">
        <f t="shared" si="3"/>
        <v>45.9</v>
      </c>
      <c r="M58" s="36">
        <v>657967.206692766</v>
      </c>
      <c r="N58" s="34">
        <f t="shared" si="8"/>
        <v>51.74999999999999</v>
      </c>
      <c r="O58" s="36">
        <v>706776.0501292463</v>
      </c>
      <c r="P58" s="34">
        <f t="shared" si="9"/>
        <v>57.6</v>
      </c>
      <c r="Q58" s="36">
        <v>760729.8184021546</v>
      </c>
      <c r="S58" s="24"/>
      <c r="T58" s="38"/>
      <c r="U58" s="38"/>
      <c r="W58" s="38"/>
      <c r="Z58" s="38"/>
    </row>
    <row r="59" spans="1:26" ht="12.75">
      <c r="A59" s="104"/>
      <c r="B59" s="33">
        <v>15.16</v>
      </c>
      <c r="C59" s="34">
        <f t="shared" si="0"/>
        <v>36.720000000000006</v>
      </c>
      <c r="D59" s="36">
        <v>596419.2884384778</v>
      </c>
      <c r="E59" s="34">
        <f t="shared" si="6"/>
        <v>41.400000000000006</v>
      </c>
      <c r="F59" s="36">
        <v>649601.416486256</v>
      </c>
      <c r="G59" s="34">
        <f t="shared" si="7"/>
        <v>46.08000000000001</v>
      </c>
      <c r="H59" s="36">
        <v>697938.8160319551</v>
      </c>
      <c r="I59" s="37"/>
      <c r="J59" s="104"/>
      <c r="K59" s="34">
        <v>15.46</v>
      </c>
      <c r="L59" s="34">
        <f t="shared" si="3"/>
        <v>46.818000000000005</v>
      </c>
      <c r="M59" s="36">
        <v>669848.7771744461</v>
      </c>
      <c r="N59" s="34">
        <f t="shared" si="8"/>
        <v>52.785000000000004</v>
      </c>
      <c r="O59" s="36">
        <v>719520.3233411184</v>
      </c>
      <c r="P59" s="34">
        <f t="shared" si="9"/>
        <v>58.75200000000001</v>
      </c>
      <c r="Q59" s="36">
        <v>774463.0608899046</v>
      </c>
      <c r="S59" s="24"/>
      <c r="T59" s="38"/>
      <c r="U59" s="38"/>
      <c r="W59" s="38"/>
      <c r="Z59" s="38"/>
    </row>
    <row r="60" spans="1:26" ht="12.75">
      <c r="A60" s="104"/>
      <c r="B60" s="33">
        <v>15.46</v>
      </c>
      <c r="C60" s="34">
        <f t="shared" si="0"/>
        <v>37.45440000000001</v>
      </c>
      <c r="D60" s="36">
        <v>607188.0649980396</v>
      </c>
      <c r="E60" s="34">
        <f t="shared" si="6"/>
        <v>42.228</v>
      </c>
      <c r="F60" s="36">
        <v>661356.7204222496</v>
      </c>
      <c r="G60" s="34">
        <f t="shared" si="7"/>
        <v>47.00160000000001</v>
      </c>
      <c r="H60" s="36">
        <v>710560.9942714957</v>
      </c>
      <c r="I60" s="37"/>
      <c r="J60" s="104"/>
      <c r="K60" s="34">
        <v>15.76</v>
      </c>
      <c r="L60" s="34">
        <f t="shared" si="3"/>
        <v>47.736</v>
      </c>
      <c r="M60" s="36">
        <v>681730.3476561264</v>
      </c>
      <c r="N60" s="34">
        <f t="shared" si="8"/>
        <v>53.81999999999999</v>
      </c>
      <c r="O60" s="36">
        <v>732264.5965529901</v>
      </c>
      <c r="P60" s="34">
        <f t="shared" si="9"/>
        <v>59.903999999999996</v>
      </c>
      <c r="Q60" s="36">
        <v>788198.745277101</v>
      </c>
      <c r="S60" s="24"/>
      <c r="T60" s="38"/>
      <c r="U60" s="38"/>
      <c r="W60" s="38"/>
      <c r="Z60" s="38"/>
    </row>
    <row r="61" spans="1:26" ht="12.75">
      <c r="A61" s="104"/>
      <c r="B61" s="33">
        <v>15.76</v>
      </c>
      <c r="C61" s="34">
        <f t="shared" si="0"/>
        <v>38.18880000000001</v>
      </c>
      <c r="D61" s="36">
        <v>617954.3996581552</v>
      </c>
      <c r="E61" s="34">
        <f t="shared" si="6"/>
        <v>43.056000000000004</v>
      </c>
      <c r="F61" s="36">
        <v>673109.5824587969</v>
      </c>
      <c r="G61" s="34">
        <f t="shared" si="7"/>
        <v>47.92320000000001</v>
      </c>
      <c r="H61" s="36">
        <v>723183.1725110374</v>
      </c>
      <c r="I61" s="37"/>
      <c r="J61" s="104"/>
      <c r="K61" s="34">
        <v>16.06</v>
      </c>
      <c r="L61" s="34">
        <f t="shared" si="3"/>
        <v>48.653999999999996</v>
      </c>
      <c r="M61" s="36">
        <v>693609.8988362296</v>
      </c>
      <c r="N61" s="34">
        <f t="shared" si="8"/>
        <v>54.85499999999999</v>
      </c>
      <c r="O61" s="36">
        <v>745008.869764862</v>
      </c>
      <c r="P61" s="34">
        <f t="shared" si="9"/>
        <v>61.056</v>
      </c>
      <c r="Q61" s="36">
        <v>801934.4296642976</v>
      </c>
      <c r="S61" s="24"/>
      <c r="T61" s="38"/>
      <c r="U61" s="38"/>
      <c r="W61" s="38"/>
      <c r="Z61" s="38"/>
    </row>
    <row r="62" spans="1:26" ht="12.75">
      <c r="A62" s="104"/>
      <c r="B62" s="33">
        <v>16.06</v>
      </c>
      <c r="C62" s="34">
        <f t="shared" si="0"/>
        <v>38.9232</v>
      </c>
      <c r="D62" s="36">
        <v>628723.1762177175</v>
      </c>
      <c r="E62" s="34">
        <f t="shared" si="6"/>
        <v>43.884</v>
      </c>
      <c r="F62" s="36">
        <v>684864.8863947906</v>
      </c>
      <c r="G62" s="34">
        <f t="shared" si="7"/>
        <v>48.844800000000006</v>
      </c>
      <c r="H62" s="36">
        <v>735802.9088511321</v>
      </c>
      <c r="I62" s="37"/>
      <c r="J62" s="104"/>
      <c r="K62" s="34">
        <v>16.36</v>
      </c>
      <c r="L62" s="34">
        <f t="shared" si="3"/>
        <v>49.571999999999996</v>
      </c>
      <c r="M62" s="36">
        <v>705489.4500163321</v>
      </c>
      <c r="N62" s="34">
        <f t="shared" si="8"/>
        <v>55.889999999999986</v>
      </c>
      <c r="O62" s="36">
        <v>757753.1429767339</v>
      </c>
      <c r="P62" s="34">
        <f t="shared" si="9"/>
        <v>62.20799999999999</v>
      </c>
      <c r="Q62" s="36">
        <v>815667.6721520476</v>
      </c>
      <c r="S62" s="24"/>
      <c r="T62" s="38"/>
      <c r="U62" s="38"/>
      <c r="W62" s="38"/>
      <c r="Z62" s="38"/>
    </row>
    <row r="63" spans="1:26" ht="12.75">
      <c r="A63" s="104"/>
      <c r="B63" s="33">
        <v>16.36</v>
      </c>
      <c r="C63" s="34">
        <f t="shared" si="0"/>
        <v>39.6576</v>
      </c>
      <c r="D63" s="36">
        <v>639489.5108778327</v>
      </c>
      <c r="E63" s="34">
        <f t="shared" si="6"/>
        <v>44.711999999999996</v>
      </c>
      <c r="F63" s="36">
        <v>696617.7484313378</v>
      </c>
      <c r="G63" s="34">
        <f t="shared" si="7"/>
        <v>49.766400000000004</v>
      </c>
      <c r="H63" s="36">
        <v>748427.5289901198</v>
      </c>
      <c r="I63" s="37"/>
      <c r="J63" s="104"/>
      <c r="K63" s="34">
        <v>16.66</v>
      </c>
      <c r="L63" s="34">
        <f t="shared" si="3"/>
        <v>50.49</v>
      </c>
      <c r="M63" s="36">
        <v>717369.0011964351</v>
      </c>
      <c r="N63" s="34">
        <f t="shared" si="8"/>
        <v>56.925</v>
      </c>
      <c r="O63" s="36">
        <v>770497.4161886057</v>
      </c>
      <c r="P63" s="34">
        <f t="shared" si="9"/>
        <v>63.36</v>
      </c>
      <c r="Q63" s="36">
        <v>829403.3565392442</v>
      </c>
      <c r="S63" s="24"/>
      <c r="T63" s="38"/>
      <c r="U63" s="38"/>
      <c r="W63" s="38"/>
      <c r="Z63" s="38"/>
    </row>
    <row r="64" spans="1:26" ht="12.75">
      <c r="A64" s="104"/>
      <c r="B64" s="33">
        <v>16.66</v>
      </c>
      <c r="C64" s="34">
        <f t="shared" si="0"/>
        <v>40.39200000000001</v>
      </c>
      <c r="D64" s="36">
        <v>650258.2874373951</v>
      </c>
      <c r="E64" s="34">
        <f t="shared" si="6"/>
        <v>45.540000000000006</v>
      </c>
      <c r="F64" s="36">
        <v>708370.6104678846</v>
      </c>
      <c r="G64" s="34">
        <f t="shared" si="7"/>
        <v>50.68800000000001</v>
      </c>
      <c r="H64" s="36">
        <v>761049.7072296609</v>
      </c>
      <c r="I64" s="37"/>
      <c r="J64" s="104"/>
      <c r="K64" s="34">
        <v>16.96</v>
      </c>
      <c r="L64" s="34">
        <f t="shared" si="3"/>
        <v>51.40800000000001</v>
      </c>
      <c r="M64" s="36">
        <v>729248.5523765379</v>
      </c>
      <c r="N64" s="34">
        <f t="shared" si="8"/>
        <v>57.96</v>
      </c>
      <c r="O64" s="36">
        <v>783241.6894004775</v>
      </c>
      <c r="P64" s="34">
        <f t="shared" si="9"/>
        <v>64.51200000000001</v>
      </c>
      <c r="Q64" s="36">
        <v>843136.5990269943</v>
      </c>
      <c r="S64" s="24"/>
      <c r="T64" s="38"/>
      <c r="U64" s="38"/>
      <c r="W64" s="38"/>
      <c r="Z64" s="38"/>
    </row>
    <row r="65" spans="1:26" ht="12.75">
      <c r="A65" s="104"/>
      <c r="B65" s="33">
        <v>16.96</v>
      </c>
      <c r="C65" s="34">
        <f t="shared" si="0"/>
        <v>41.12640000000001</v>
      </c>
      <c r="D65" s="36">
        <v>661027.0639969571</v>
      </c>
      <c r="E65" s="34">
        <f t="shared" si="6"/>
        <v>46.368</v>
      </c>
      <c r="F65" s="36">
        <v>720128.3563033247</v>
      </c>
      <c r="G65" s="34">
        <f t="shared" si="7"/>
        <v>51.60960000000001</v>
      </c>
      <c r="H65" s="36">
        <v>773671.8854692022</v>
      </c>
      <c r="I65" s="37"/>
      <c r="J65" s="104"/>
      <c r="K65" s="34">
        <v>17.26</v>
      </c>
      <c r="L65" s="34">
        <f t="shared" si="3"/>
        <v>52.32600000000001</v>
      </c>
      <c r="M65" s="36">
        <v>741128.1035566409</v>
      </c>
      <c r="N65" s="34">
        <f t="shared" si="8"/>
        <v>58.995</v>
      </c>
      <c r="O65" s="36">
        <v>795985.9626123491</v>
      </c>
      <c r="P65" s="34">
        <f t="shared" si="9"/>
        <v>65.664</v>
      </c>
      <c r="Q65" s="36">
        <v>856869.8415147441</v>
      </c>
      <c r="S65" s="24"/>
      <c r="T65" s="38"/>
      <c r="U65" s="38"/>
      <c r="W65" s="38"/>
      <c r="Z65" s="38"/>
    </row>
    <row r="66" spans="1:26" ht="12.75">
      <c r="A66" s="104"/>
      <c r="B66" s="33">
        <v>17.26</v>
      </c>
      <c r="C66" s="34">
        <f t="shared" si="0"/>
        <v>41.860800000000005</v>
      </c>
      <c r="D66" s="36">
        <v>671793.3986570727</v>
      </c>
      <c r="E66" s="34">
        <f t="shared" si="6"/>
        <v>47.196000000000005</v>
      </c>
      <c r="F66" s="36">
        <v>731881.2183398721</v>
      </c>
      <c r="G66" s="34">
        <f t="shared" si="7"/>
        <v>52.53120000000001</v>
      </c>
      <c r="H66" s="36">
        <v>786294.0637087433</v>
      </c>
      <c r="I66" s="37"/>
      <c r="J66" s="104"/>
      <c r="K66" s="34">
        <v>17.56</v>
      </c>
      <c r="L66" s="34">
        <f t="shared" si="3"/>
        <v>53.244</v>
      </c>
      <c r="M66" s="36">
        <v>753005.6354351662</v>
      </c>
      <c r="N66" s="34">
        <f t="shared" si="8"/>
        <v>60.02999999999999</v>
      </c>
      <c r="O66" s="36">
        <v>808730.2358242212</v>
      </c>
      <c r="P66" s="34">
        <f t="shared" si="9"/>
        <v>66.816</v>
      </c>
      <c r="Q66" s="36">
        <v>870605.5259019405</v>
      </c>
      <c r="S66" s="24"/>
      <c r="T66" s="38"/>
      <c r="U66" s="38"/>
      <c r="W66" s="38"/>
      <c r="Z66" s="38"/>
    </row>
    <row r="67" spans="1:26" ht="12.75">
      <c r="A67" s="104"/>
      <c r="B67" s="33">
        <v>17.56</v>
      </c>
      <c r="C67" s="34">
        <f t="shared" si="0"/>
        <v>42.595200000000006</v>
      </c>
      <c r="D67" s="36">
        <v>682562.1752166346</v>
      </c>
      <c r="E67" s="34">
        <f t="shared" si="6"/>
        <v>48.024</v>
      </c>
      <c r="F67" s="36">
        <v>743636.5222758658</v>
      </c>
      <c r="G67" s="34">
        <f t="shared" si="7"/>
        <v>53.45280000000001</v>
      </c>
      <c r="H67" s="36">
        <v>798918.683847731</v>
      </c>
      <c r="I67" s="37"/>
      <c r="J67" s="104"/>
      <c r="K67" s="34">
        <v>17.86</v>
      </c>
      <c r="L67" s="34">
        <f t="shared" si="3"/>
        <v>54.16199999999999</v>
      </c>
      <c r="M67" s="36">
        <v>764889.2252184242</v>
      </c>
      <c r="N67" s="34">
        <f t="shared" si="8"/>
        <v>61.06499999999999</v>
      </c>
      <c r="O67" s="36">
        <v>821474.5090360928</v>
      </c>
      <c r="P67" s="34">
        <f t="shared" si="9"/>
        <v>67.96799999999999</v>
      </c>
      <c r="Q67" s="36">
        <v>884338.7683896903</v>
      </c>
      <c r="S67" s="24"/>
      <c r="T67" s="38"/>
      <c r="U67" s="38"/>
      <c r="W67" s="38"/>
      <c r="Z67" s="38"/>
    </row>
    <row r="68" spans="1:26" ht="12.75">
      <c r="A68" s="104"/>
      <c r="B68" s="33">
        <v>17.86</v>
      </c>
      <c r="C68" s="34">
        <f t="shared" si="0"/>
        <v>43.329600000000006</v>
      </c>
      <c r="D68" s="36">
        <v>693328.5098767506</v>
      </c>
      <c r="E68" s="34">
        <f t="shared" si="6"/>
        <v>48.852000000000004</v>
      </c>
      <c r="F68" s="36">
        <v>755389.3843124127</v>
      </c>
      <c r="G68" s="34">
        <f t="shared" si="7"/>
        <v>54.37440000000001</v>
      </c>
      <c r="H68" s="36">
        <v>811538.4201878256</v>
      </c>
      <c r="I68" s="37"/>
      <c r="J68" s="104"/>
      <c r="K68" s="34">
        <v>18.16</v>
      </c>
      <c r="L68" s="34">
        <f t="shared" si="3"/>
        <v>55.08</v>
      </c>
      <c r="M68" s="36">
        <v>776768.7763985271</v>
      </c>
      <c r="N68" s="34">
        <f t="shared" si="8"/>
        <v>62.099999999999994</v>
      </c>
      <c r="O68" s="36">
        <v>834221.2241474112</v>
      </c>
      <c r="P68" s="34">
        <f t="shared" si="9"/>
        <v>69.12</v>
      </c>
      <c r="Q68" s="36">
        <v>898072.0108774406</v>
      </c>
      <c r="S68" s="24"/>
      <c r="T68" s="38"/>
      <c r="U68" s="38"/>
      <c r="W68" s="38"/>
      <c r="Z68" s="38"/>
    </row>
    <row r="69" spans="1:26" ht="12.75">
      <c r="A69" s="104"/>
      <c r="B69" s="33">
        <v>18.16</v>
      </c>
      <c r="C69" s="34">
        <f t="shared" si="0"/>
        <v>44.06400000000001</v>
      </c>
      <c r="D69" s="36">
        <v>704097.286436312</v>
      </c>
      <c r="E69" s="34">
        <f t="shared" si="6"/>
        <v>49.68</v>
      </c>
      <c r="F69" s="36">
        <v>767144.6882484063</v>
      </c>
      <c r="G69" s="34">
        <f t="shared" si="7"/>
        <v>55.29600000000001</v>
      </c>
      <c r="H69" s="36">
        <v>824160.5984273665</v>
      </c>
      <c r="I69" s="37"/>
      <c r="J69" s="104"/>
      <c r="K69" s="34">
        <v>18.46</v>
      </c>
      <c r="L69" s="34">
        <f t="shared" si="3"/>
        <v>55.998000000000005</v>
      </c>
      <c r="M69" s="36">
        <v>788648.3275786298</v>
      </c>
      <c r="N69" s="34">
        <f t="shared" si="8"/>
        <v>63.135000000000005</v>
      </c>
      <c r="O69" s="36">
        <v>846963.0554598361</v>
      </c>
      <c r="P69" s="34">
        <f t="shared" si="9"/>
        <v>70.272</v>
      </c>
      <c r="Q69" s="36">
        <v>911807.6952646374</v>
      </c>
      <c r="S69" s="24"/>
      <c r="T69" s="38"/>
      <c r="U69" s="38"/>
      <c r="W69" s="38"/>
      <c r="Z69" s="38"/>
    </row>
    <row r="70" spans="1:26" ht="12.75">
      <c r="A70" s="104"/>
      <c r="B70" s="33">
        <v>18.46</v>
      </c>
      <c r="C70" s="34">
        <f t="shared" si="0"/>
        <v>44.79840000000001</v>
      </c>
      <c r="D70" s="36">
        <v>714866.0629958747</v>
      </c>
      <c r="E70" s="34">
        <f t="shared" si="6"/>
        <v>50.50800000000001</v>
      </c>
      <c r="F70" s="36">
        <v>778897.5502849534</v>
      </c>
      <c r="G70" s="34">
        <f t="shared" si="7"/>
        <v>56.21760000000001</v>
      </c>
      <c r="H70" s="36">
        <v>836782.7766669078</v>
      </c>
      <c r="I70" s="37"/>
      <c r="J70" s="104"/>
      <c r="K70" s="34">
        <v>18.76</v>
      </c>
      <c r="L70" s="34">
        <f t="shared" si="3"/>
        <v>56.916000000000004</v>
      </c>
      <c r="M70" s="36">
        <v>800527.8787587329</v>
      </c>
      <c r="N70" s="34">
        <f t="shared" si="8"/>
        <v>64.17</v>
      </c>
      <c r="O70" s="36">
        <v>859707.3286717079</v>
      </c>
      <c r="P70" s="34">
        <f t="shared" si="9"/>
        <v>71.424</v>
      </c>
      <c r="Q70" s="36">
        <v>925540.9377523871</v>
      </c>
      <c r="S70" s="24"/>
      <c r="T70" s="38"/>
      <c r="U70" s="38"/>
      <c r="W70" s="38"/>
      <c r="Z70" s="38"/>
    </row>
    <row r="71" spans="1:26" ht="12.75">
      <c r="A71" s="104"/>
      <c r="B71" s="33">
        <v>18.76</v>
      </c>
      <c r="C71" s="34">
        <f t="shared" si="0"/>
        <v>45.53280000000001</v>
      </c>
      <c r="D71" s="36">
        <v>725632.39765599</v>
      </c>
      <c r="E71" s="34">
        <f t="shared" si="6"/>
        <v>51.336000000000006</v>
      </c>
      <c r="F71" s="36">
        <v>790652.854220947</v>
      </c>
      <c r="G71" s="34">
        <f t="shared" si="7"/>
        <v>57.13920000000001</v>
      </c>
      <c r="H71" s="36">
        <v>849407.3968058957</v>
      </c>
      <c r="I71" s="37"/>
      <c r="J71" s="104"/>
      <c r="K71" s="34">
        <v>19.06</v>
      </c>
      <c r="L71" s="34">
        <f t="shared" si="3"/>
        <v>57.833999999999996</v>
      </c>
      <c r="M71" s="36">
        <v>812407.4299388358</v>
      </c>
      <c r="N71" s="34">
        <f t="shared" si="8"/>
        <v>65.20499999999998</v>
      </c>
      <c r="O71" s="36">
        <v>872451.6018835801</v>
      </c>
      <c r="P71" s="34">
        <f t="shared" si="9"/>
        <v>72.576</v>
      </c>
      <c r="Q71" s="36">
        <v>939276.6221395836</v>
      </c>
      <c r="S71" s="24"/>
      <c r="T71" s="38"/>
      <c r="U71" s="38"/>
      <c r="W71" s="38"/>
      <c r="Z71" s="38"/>
    </row>
    <row r="72" spans="1:26" ht="12.75">
      <c r="A72" s="104"/>
      <c r="B72" s="33">
        <v>19.06</v>
      </c>
      <c r="C72" s="34">
        <f t="shared" si="0"/>
        <v>46.26720000000001</v>
      </c>
      <c r="D72" s="36">
        <v>736401.174215552</v>
      </c>
      <c r="E72" s="34">
        <f t="shared" si="6"/>
        <v>52.164</v>
      </c>
      <c r="F72" s="36">
        <v>934268.2863745808</v>
      </c>
      <c r="G72" s="34">
        <f t="shared" si="7"/>
        <v>58.06080000000001</v>
      </c>
      <c r="H72" s="36">
        <v>862029.575045437</v>
      </c>
      <c r="I72" s="37"/>
      <c r="J72" s="104"/>
      <c r="K72" s="34">
        <v>19.36</v>
      </c>
      <c r="L72" s="34">
        <f t="shared" si="3"/>
        <v>58.751999999999995</v>
      </c>
      <c r="M72" s="36">
        <v>824286.9811189384</v>
      </c>
      <c r="N72" s="34">
        <f t="shared" si="8"/>
        <v>66.24</v>
      </c>
      <c r="O72" s="36">
        <v>885195.8750954517</v>
      </c>
      <c r="P72" s="34">
        <f t="shared" si="9"/>
        <v>73.728</v>
      </c>
      <c r="Q72" s="36">
        <v>953009.8646273337</v>
      </c>
      <c r="S72" s="24"/>
      <c r="T72" s="38"/>
      <c r="U72" s="38"/>
      <c r="W72" s="38"/>
      <c r="Z72" s="38"/>
    </row>
    <row r="73" spans="1:26" ht="12.75">
      <c r="A73" s="104"/>
      <c r="B73" s="33">
        <v>19.36</v>
      </c>
      <c r="C73" s="34">
        <f t="shared" si="0"/>
        <v>47.0016</v>
      </c>
      <c r="D73" s="36">
        <v>747167.5088756677</v>
      </c>
      <c r="E73" s="34">
        <f t="shared" si="6"/>
        <v>52.992000000000004</v>
      </c>
      <c r="F73" s="36">
        <v>814161.0201934878</v>
      </c>
      <c r="G73" s="34">
        <f t="shared" si="7"/>
        <v>58.982400000000005</v>
      </c>
      <c r="H73" s="36">
        <v>874649.3113855317</v>
      </c>
      <c r="I73" s="37"/>
      <c r="J73" s="104"/>
      <c r="K73" s="34">
        <v>19.66</v>
      </c>
      <c r="L73" s="34">
        <f t="shared" si="3"/>
        <v>59.67</v>
      </c>
      <c r="M73" s="36">
        <v>836164.512997464</v>
      </c>
      <c r="N73" s="34">
        <f t="shared" si="8"/>
        <v>67.27499999999999</v>
      </c>
      <c r="O73" s="36">
        <v>897940.1483073237</v>
      </c>
      <c r="P73" s="34">
        <f t="shared" si="9"/>
        <v>74.88</v>
      </c>
      <c r="Q73" s="36">
        <v>966743.1071150836</v>
      </c>
      <c r="S73" s="24"/>
      <c r="T73" s="38"/>
      <c r="U73" s="38"/>
      <c r="W73" s="38"/>
      <c r="Z73" s="38"/>
    </row>
    <row r="74" spans="1:26" ht="12.75">
      <c r="A74" s="104"/>
      <c r="B74" s="33">
        <v>19.66</v>
      </c>
      <c r="C74" s="34">
        <f t="shared" si="0"/>
        <v>47.736000000000004</v>
      </c>
      <c r="D74" s="36">
        <v>757936.2854352297</v>
      </c>
      <c r="E74" s="34">
        <f t="shared" si="6"/>
        <v>53.82</v>
      </c>
      <c r="F74" s="36">
        <v>825916.3241294813</v>
      </c>
      <c r="G74" s="34">
        <f t="shared" si="7"/>
        <v>59.904</v>
      </c>
      <c r="H74" s="36">
        <v>887271.4896250727</v>
      </c>
      <c r="I74" s="37"/>
      <c r="J74" s="104"/>
      <c r="K74" s="34">
        <v>19.96</v>
      </c>
      <c r="L74" s="34">
        <f t="shared" si="3"/>
        <v>60.58800000000001</v>
      </c>
      <c r="M74" s="36">
        <v>848044.0641775667</v>
      </c>
      <c r="N74" s="34">
        <f t="shared" si="8"/>
        <v>68.31</v>
      </c>
      <c r="O74" s="36">
        <v>910684.4215191951</v>
      </c>
      <c r="P74" s="34">
        <f t="shared" si="9"/>
        <v>76.03200000000001</v>
      </c>
      <c r="Q74" s="36">
        <v>980478.7915022803</v>
      </c>
      <c r="S74" s="24"/>
      <c r="T74" s="38"/>
      <c r="U74" s="38"/>
      <c r="W74" s="38"/>
      <c r="Z74" s="38"/>
    </row>
    <row r="75" spans="1:26" ht="12.75">
      <c r="A75" s="104"/>
      <c r="B75" s="33">
        <v>19.96</v>
      </c>
      <c r="C75" s="34">
        <f t="shared" si="0"/>
        <v>48.47040000000001</v>
      </c>
      <c r="D75" s="36">
        <v>768705.0619947916</v>
      </c>
      <c r="E75" s="34">
        <f t="shared" si="6"/>
        <v>54.64800000000001</v>
      </c>
      <c r="F75" s="36">
        <v>837669.186166028</v>
      </c>
      <c r="G75" s="34">
        <f t="shared" si="7"/>
        <v>60.825600000000016</v>
      </c>
      <c r="H75" s="36">
        <v>899896.1097640602</v>
      </c>
      <c r="I75" s="37"/>
      <c r="J75" s="104"/>
      <c r="K75" s="34">
        <v>20.26</v>
      </c>
      <c r="L75" s="34">
        <f t="shared" si="3"/>
        <v>61.50600000000001</v>
      </c>
      <c r="M75" s="36">
        <v>859925.6346592474</v>
      </c>
      <c r="N75" s="34">
        <f t="shared" si="8"/>
        <v>69.345</v>
      </c>
      <c r="O75" s="36">
        <v>923428.694731067</v>
      </c>
      <c r="P75" s="34">
        <f t="shared" si="9"/>
        <v>77.18400000000001</v>
      </c>
      <c r="Q75" s="36">
        <v>994214.4758894764</v>
      </c>
      <c r="S75" s="24"/>
      <c r="T75" s="38"/>
      <c r="U75" s="38"/>
      <c r="W75" s="38"/>
      <c r="Z75" s="38"/>
    </row>
    <row r="76" spans="1:26" ht="12.75">
      <c r="A76" s="104"/>
      <c r="B76" s="33">
        <v>20.26</v>
      </c>
      <c r="C76" s="34">
        <f t="shared" si="0"/>
        <v>49.20480000000001</v>
      </c>
      <c r="D76" s="36">
        <v>779471.3966549074</v>
      </c>
      <c r="E76" s="34">
        <f t="shared" si="6"/>
        <v>55.476000000000006</v>
      </c>
      <c r="F76" s="36">
        <v>849422.0482025757</v>
      </c>
      <c r="G76" s="34">
        <f t="shared" si="7"/>
        <v>61.747200000000014</v>
      </c>
      <c r="H76" s="36">
        <v>912520.7299030483</v>
      </c>
      <c r="I76" s="37"/>
      <c r="J76" s="39"/>
      <c r="K76" s="39"/>
      <c r="L76" s="40"/>
      <c r="M76" s="26"/>
      <c r="N76" s="40"/>
      <c r="O76" s="26"/>
      <c r="P76" s="40"/>
      <c r="Q76" s="26"/>
      <c r="S76" s="24"/>
      <c r="T76" s="38"/>
      <c r="U76" s="38"/>
      <c r="W76" s="38"/>
      <c r="Z76" s="38"/>
    </row>
    <row r="77" spans="1:26" ht="12.75">
      <c r="A77" s="11"/>
      <c r="B77" s="39"/>
      <c r="C77" s="40"/>
      <c r="D77" s="26"/>
      <c r="E77" s="40"/>
      <c r="F77" s="26"/>
      <c r="G77" s="40"/>
      <c r="H77" s="26"/>
      <c r="I77" s="37"/>
      <c r="J77" s="39"/>
      <c r="K77" s="39"/>
      <c r="L77" s="40"/>
      <c r="M77" s="26"/>
      <c r="N77" s="40"/>
      <c r="O77" s="26"/>
      <c r="P77" s="40"/>
      <c r="Q77" s="26"/>
      <c r="S77" s="24"/>
      <c r="T77" s="38"/>
      <c r="U77" s="38"/>
      <c r="Z77" s="38"/>
    </row>
    <row r="78" spans="1:26" ht="12.75">
      <c r="A78" s="11"/>
      <c r="B78" s="24"/>
      <c r="C78" s="25"/>
      <c r="D78" s="26"/>
      <c r="E78" s="25"/>
      <c r="F78" s="26"/>
      <c r="G78" s="25"/>
      <c r="H78" s="26"/>
      <c r="I78" s="30"/>
      <c r="J78" s="24"/>
      <c r="K78" s="24"/>
      <c r="L78" s="25"/>
      <c r="M78" s="26"/>
      <c r="N78" s="25"/>
      <c r="O78" s="26"/>
      <c r="P78" s="25"/>
      <c r="Q78" s="26"/>
      <c r="S78" s="24"/>
      <c r="T78" s="38"/>
      <c r="U78" s="38"/>
      <c r="Z78" s="38"/>
    </row>
    <row r="79" spans="1:27" s="46" customFormat="1" ht="12.75" customHeight="1">
      <c r="A79" s="107" t="s">
        <v>5</v>
      </c>
      <c r="B79" s="107"/>
      <c r="C79" s="105" t="s">
        <v>6</v>
      </c>
      <c r="D79" s="106"/>
      <c r="E79" s="105" t="s">
        <v>7</v>
      </c>
      <c r="F79" s="106"/>
      <c r="G79" s="105" t="s">
        <v>8</v>
      </c>
      <c r="H79" s="106"/>
      <c r="I79" s="45"/>
      <c r="J79" s="107" t="s">
        <v>5</v>
      </c>
      <c r="K79" s="107"/>
      <c r="L79" s="105" t="s">
        <v>6</v>
      </c>
      <c r="M79" s="106"/>
      <c r="N79" s="105" t="s">
        <v>7</v>
      </c>
      <c r="O79" s="106"/>
      <c r="P79" s="105" t="s">
        <v>8</v>
      </c>
      <c r="Q79" s="106"/>
      <c r="S79" s="47"/>
      <c r="T79" s="48"/>
      <c r="U79" s="48"/>
      <c r="V79" s="47"/>
      <c r="W79" s="47"/>
      <c r="Z79" s="48"/>
      <c r="AA79" s="47"/>
    </row>
    <row r="80" spans="1:26" s="46" customFormat="1" ht="14.25">
      <c r="A80" s="107"/>
      <c r="B80" s="107"/>
      <c r="C80" s="49" t="s">
        <v>9</v>
      </c>
      <c r="D80" s="50" t="s">
        <v>10</v>
      </c>
      <c r="E80" s="49" t="s">
        <v>9</v>
      </c>
      <c r="F80" s="50" t="s">
        <v>10</v>
      </c>
      <c r="G80" s="49" t="s">
        <v>9</v>
      </c>
      <c r="H80" s="50" t="s">
        <v>10</v>
      </c>
      <c r="I80" s="45"/>
      <c r="J80" s="107"/>
      <c r="K80" s="107"/>
      <c r="L80" s="49" t="s">
        <v>9</v>
      </c>
      <c r="M80" s="50" t="s">
        <v>10</v>
      </c>
      <c r="N80" s="49" t="s">
        <v>9</v>
      </c>
      <c r="O80" s="50" t="s">
        <v>10</v>
      </c>
      <c r="P80" s="49" t="s">
        <v>9</v>
      </c>
      <c r="Q80" s="50" t="s">
        <v>10</v>
      </c>
      <c r="S80" s="47"/>
      <c r="T80" s="48"/>
      <c r="U80" s="48"/>
      <c r="Z80" s="48"/>
    </row>
    <row r="81" spans="1:27" ht="12.75">
      <c r="A81" s="104">
        <v>1.96</v>
      </c>
      <c r="B81" s="33">
        <v>1.96</v>
      </c>
      <c r="C81" s="34">
        <f aca="true" t="shared" si="10" ref="C81:C142">(1.96-0.16)*(B81-0.16)*(2.2-0.16)</f>
        <v>6.6096</v>
      </c>
      <c r="D81" s="35">
        <v>132816.2</v>
      </c>
      <c r="E81" s="34">
        <f aca="true" t="shared" si="11" ref="E81:E112">(1.96-0.16)*(B81-0.16)*(2.46-0.16)</f>
        <v>7.452</v>
      </c>
      <c r="F81" s="36">
        <v>159758.82939519078</v>
      </c>
      <c r="G81" s="34">
        <f aca="true" t="shared" si="12" ref="G81:G112">(1.96-0.16)*(B81-0.16)*(2.72-0.16)</f>
        <v>8.294400000000001</v>
      </c>
      <c r="H81" s="36">
        <v>168338.6702029615</v>
      </c>
      <c r="I81" s="37"/>
      <c r="J81" s="104">
        <v>2.26</v>
      </c>
      <c r="K81" s="34">
        <v>2.26</v>
      </c>
      <c r="L81" s="34">
        <f aca="true" t="shared" si="13" ref="L81:L141">(2.26-0.16)*(K81-0.16)*(2.2-0.16)</f>
        <v>8.996399999999996</v>
      </c>
      <c r="M81" s="36">
        <v>172143.67500000002</v>
      </c>
      <c r="N81" s="34">
        <f aca="true" t="shared" si="14" ref="N81:N112">(2.26-0.16)*(K81-0.16)*(2.46-0.16)</f>
        <v>10.142999999999995</v>
      </c>
      <c r="O81" s="36">
        <v>188097.07247313132</v>
      </c>
      <c r="P81" s="34">
        <f aca="true" t="shared" si="15" ref="P81:P112">(2.26-0.16)*(K81-0.16)*(2.72-0.16)</f>
        <v>11.289599999999997</v>
      </c>
      <c r="Q81" s="36">
        <v>194861.588144443</v>
      </c>
      <c r="S81" s="24"/>
      <c r="T81" s="38"/>
      <c r="U81" s="38"/>
      <c r="Z81" s="38"/>
      <c r="AA81" s="38"/>
    </row>
    <row r="82" spans="1:27" ht="12.75">
      <c r="A82" s="104"/>
      <c r="B82" s="33">
        <v>2.26</v>
      </c>
      <c r="C82" s="34">
        <f t="shared" si="10"/>
        <v>7.711199999999999</v>
      </c>
      <c r="D82" s="35">
        <v>144356.07175000003</v>
      </c>
      <c r="E82" s="34">
        <f t="shared" si="11"/>
        <v>8.693999999999997</v>
      </c>
      <c r="F82" s="36">
        <v>173494.51378238728</v>
      </c>
      <c r="G82" s="34">
        <f t="shared" si="12"/>
        <v>9.676799999999998</v>
      </c>
      <c r="H82" s="36">
        <v>186119.1339213751</v>
      </c>
      <c r="I82" s="37"/>
      <c r="J82" s="104"/>
      <c r="K82" s="34">
        <v>2.56</v>
      </c>
      <c r="L82" s="34">
        <f t="shared" si="13"/>
        <v>10.2816</v>
      </c>
      <c r="M82" s="36">
        <v>188470.6830884631</v>
      </c>
      <c r="N82" s="34">
        <f t="shared" si="14"/>
        <v>11.591999999999997</v>
      </c>
      <c r="O82" s="36">
        <v>202699.63116387546</v>
      </c>
      <c r="P82" s="34">
        <f t="shared" si="15"/>
        <v>12.902399999999998</v>
      </c>
      <c r="Q82" s="36">
        <v>216933.46303818107</v>
      </c>
      <c r="S82" s="24"/>
      <c r="T82" s="38"/>
      <c r="U82" s="38"/>
      <c r="Z82" s="38"/>
      <c r="AA82" s="38"/>
    </row>
    <row r="83" spans="1:27" ht="12.75">
      <c r="A83" s="104"/>
      <c r="B83" s="33">
        <v>2.56</v>
      </c>
      <c r="C83" s="34">
        <f t="shared" si="10"/>
        <v>8.812800000000001</v>
      </c>
      <c r="D83" s="35">
        <v>157285.7</v>
      </c>
      <c r="E83" s="34">
        <f t="shared" si="11"/>
        <v>9.936</v>
      </c>
      <c r="F83" s="36">
        <v>187105.66129780663</v>
      </c>
      <c r="G83" s="34">
        <f t="shared" si="12"/>
        <v>11.0592</v>
      </c>
      <c r="H83" s="36">
        <v>200597.1557403419</v>
      </c>
      <c r="I83" s="37"/>
      <c r="J83" s="104"/>
      <c r="K83" s="34">
        <v>2.86</v>
      </c>
      <c r="L83" s="34">
        <f t="shared" si="13"/>
        <v>11.566799999999997</v>
      </c>
      <c r="M83" s="36">
        <v>202203.92557621308</v>
      </c>
      <c r="N83" s="34">
        <f t="shared" si="14"/>
        <v>13.040999999999995</v>
      </c>
      <c r="O83" s="36">
        <v>217426.72672639685</v>
      </c>
      <c r="P83" s="34">
        <f t="shared" si="15"/>
        <v>14.515199999999995</v>
      </c>
      <c r="Q83" s="36">
        <v>232522.5491053567</v>
      </c>
      <c r="S83" s="24"/>
      <c r="T83" s="38"/>
      <c r="U83" s="38"/>
      <c r="Z83" s="38"/>
      <c r="AA83" s="38"/>
    </row>
    <row r="84" spans="1:27" ht="12.75">
      <c r="A84" s="104"/>
      <c r="B84" s="33">
        <v>2.86</v>
      </c>
      <c r="C84" s="34">
        <f t="shared" si="10"/>
        <v>9.914399999999999</v>
      </c>
      <c r="D84" s="36">
        <v>173751.2160270777</v>
      </c>
      <c r="E84" s="34">
        <f t="shared" si="11"/>
        <v>11.177999999999997</v>
      </c>
      <c r="F84" s="36">
        <v>200716.80881322597</v>
      </c>
      <c r="G84" s="34">
        <f t="shared" si="12"/>
        <v>12.4416</v>
      </c>
      <c r="H84" s="36">
        <v>215199.71443108603</v>
      </c>
      <c r="I84" s="37"/>
      <c r="J84" s="104"/>
      <c r="K84" s="34">
        <v>3.16</v>
      </c>
      <c r="L84" s="34">
        <f t="shared" si="13"/>
        <v>12.851999999999999</v>
      </c>
      <c r="M84" s="36">
        <v>216064.1468351869</v>
      </c>
      <c r="N84" s="34">
        <f t="shared" si="14"/>
        <v>14.489999999999997</v>
      </c>
      <c r="O84" s="36">
        <v>231880.32955089744</v>
      </c>
      <c r="P84" s="34">
        <f t="shared" si="15"/>
        <v>16.127999999999997</v>
      </c>
      <c r="Q84" s="36">
        <v>247991.98209964822</v>
      </c>
      <c r="S84" s="24"/>
      <c r="T84" s="38"/>
      <c r="U84" s="38"/>
      <c r="Z84" s="38"/>
      <c r="AA84" s="38"/>
    </row>
    <row r="85" spans="1:27" ht="12.75">
      <c r="A85" s="104"/>
      <c r="B85" s="33">
        <v>3.16</v>
      </c>
      <c r="C85" s="34">
        <f t="shared" si="10"/>
        <v>11.016000000000002</v>
      </c>
      <c r="D85" s="35">
        <v>180345.385</v>
      </c>
      <c r="E85" s="34">
        <f t="shared" si="11"/>
        <v>12.42</v>
      </c>
      <c r="F85" s="36">
        <v>214579.47197164642</v>
      </c>
      <c r="G85" s="34">
        <f t="shared" si="12"/>
        <v>13.824000000000002</v>
      </c>
      <c r="H85" s="36">
        <v>229555.6412777222</v>
      </c>
      <c r="I85" s="37"/>
      <c r="J85" s="104"/>
      <c r="K85" s="34">
        <v>3.46</v>
      </c>
      <c r="L85" s="34">
        <f t="shared" si="13"/>
        <v>14.137199999999998</v>
      </c>
      <c r="M85" s="36">
        <v>229921.92619471415</v>
      </c>
      <c r="N85" s="34">
        <f t="shared" si="14"/>
        <v>15.938999999999997</v>
      </c>
      <c r="O85" s="36">
        <v>246631.84410788494</v>
      </c>
      <c r="P85" s="34">
        <f t="shared" si="15"/>
        <v>17.740799999999997</v>
      </c>
      <c r="Q85" s="36">
        <v>263461.41509393975</v>
      </c>
      <c r="S85" s="24"/>
      <c r="T85" s="38"/>
      <c r="U85" s="38"/>
      <c r="Z85" s="38"/>
      <c r="AA85" s="38"/>
    </row>
    <row r="86" spans="1:27" ht="12.75">
      <c r="A86" s="104"/>
      <c r="B86" s="33">
        <v>3.46</v>
      </c>
      <c r="C86" s="34">
        <f t="shared" si="10"/>
        <v>12.1176</v>
      </c>
      <c r="D86" s="36">
        <v>212230.3647040049</v>
      </c>
      <c r="E86" s="34">
        <f t="shared" si="11"/>
        <v>13.661999999999997</v>
      </c>
      <c r="F86" s="36">
        <v>228190.61948706568</v>
      </c>
      <c r="G86" s="34">
        <f t="shared" si="12"/>
        <v>15.206399999999999</v>
      </c>
      <c r="H86" s="36">
        <v>244158.19996846627</v>
      </c>
      <c r="I86" s="37"/>
      <c r="J86" s="104"/>
      <c r="K86" s="34">
        <v>3.76</v>
      </c>
      <c r="L86" s="34">
        <f t="shared" si="13"/>
        <v>15.422399999999996</v>
      </c>
      <c r="M86" s="36">
        <v>243662.49438080387</v>
      </c>
      <c r="N86" s="34">
        <f t="shared" si="14"/>
        <v>17.387999999999995</v>
      </c>
      <c r="O86" s="36">
        <v>261234.4027986291</v>
      </c>
      <c r="P86" s="34">
        <f t="shared" si="15"/>
        <v>19.353599999999997</v>
      </c>
      <c r="Q86" s="36">
        <v>271225.9642893383</v>
      </c>
      <c r="S86" s="24"/>
      <c r="T86" s="38"/>
      <c r="U86" s="38"/>
      <c r="Z86" s="38"/>
      <c r="AA86" s="38"/>
    </row>
    <row r="87" spans="1:27" ht="12.75">
      <c r="A87" s="104"/>
      <c r="B87" s="33">
        <v>3.76</v>
      </c>
      <c r="C87" s="34">
        <f t="shared" si="10"/>
        <v>13.219199999999999</v>
      </c>
      <c r="D87" s="36">
        <v>225101.61668710056</v>
      </c>
      <c r="E87" s="34">
        <f t="shared" si="11"/>
        <v>14.903999999999998</v>
      </c>
      <c r="F87" s="36">
        <v>241931.18767315542</v>
      </c>
      <c r="G87" s="34">
        <f t="shared" si="12"/>
        <v>16.5888</v>
      </c>
      <c r="H87" s="36">
        <v>258511.68491565587</v>
      </c>
      <c r="I87" s="37"/>
      <c r="J87" s="104"/>
      <c r="K87" s="34">
        <v>4.06</v>
      </c>
      <c r="L87" s="34">
        <f t="shared" si="13"/>
        <v>16.707599999999996</v>
      </c>
      <c r="M87" s="36">
        <v>257520.27374033106</v>
      </c>
      <c r="N87" s="34">
        <f t="shared" si="14"/>
        <v>18.836999999999993</v>
      </c>
      <c r="O87" s="36">
        <v>264845.9720801693</v>
      </c>
      <c r="P87" s="34">
        <f t="shared" si="15"/>
        <v>20.966399999999993</v>
      </c>
      <c r="Q87" s="36">
        <v>275836.96148937306</v>
      </c>
      <c r="S87" s="24"/>
      <c r="T87" s="38"/>
      <c r="U87" s="38"/>
      <c r="Z87" s="38"/>
      <c r="AA87" s="38"/>
    </row>
    <row r="88" spans="1:27" ht="12.75">
      <c r="A88" s="104"/>
      <c r="B88" s="33">
        <v>4.06</v>
      </c>
      <c r="C88" s="34">
        <f t="shared" si="10"/>
        <v>14.3208</v>
      </c>
      <c r="D88" s="36">
        <v>237967.98487130296</v>
      </c>
      <c r="E88" s="34">
        <f t="shared" si="11"/>
        <v>16.145999999999997</v>
      </c>
      <c r="F88" s="36">
        <v>255788.96703268273</v>
      </c>
      <c r="G88" s="34">
        <f t="shared" si="12"/>
        <v>17.9712</v>
      </c>
      <c r="H88" s="36">
        <v>273114.2436063999</v>
      </c>
      <c r="I88" s="37"/>
      <c r="J88" s="104"/>
      <c r="K88" s="34">
        <v>4.36</v>
      </c>
      <c r="L88" s="34">
        <f t="shared" si="13"/>
        <v>17.9928</v>
      </c>
      <c r="M88" s="36">
        <v>261393.12626265892</v>
      </c>
      <c r="N88" s="34">
        <f t="shared" si="14"/>
        <v>20.285999999999994</v>
      </c>
      <c r="O88" s="36">
        <v>271253.516228081</v>
      </c>
      <c r="P88" s="34">
        <f t="shared" si="15"/>
        <v>22.579199999999997</v>
      </c>
      <c r="Q88" s="36">
        <v>278769.682724755</v>
      </c>
      <c r="S88" s="24"/>
      <c r="T88" s="38"/>
      <c r="U88" s="38"/>
      <c r="Z88" s="38"/>
      <c r="AA88" s="38"/>
    </row>
    <row r="89" spans="1:27" ht="12.75">
      <c r="A89" s="104"/>
      <c r="B89" s="33">
        <v>4.36</v>
      </c>
      <c r="C89" s="34">
        <f t="shared" si="10"/>
        <v>15.422400000000001</v>
      </c>
      <c r="D89" s="36">
        <v>250839.23685439865</v>
      </c>
      <c r="E89" s="34">
        <f t="shared" si="11"/>
        <v>17.387999999999998</v>
      </c>
      <c r="F89" s="36">
        <v>269644.3044927633</v>
      </c>
      <c r="G89" s="34">
        <f t="shared" si="12"/>
        <v>19.3536</v>
      </c>
      <c r="H89" s="36">
        <v>287714.3603976975</v>
      </c>
      <c r="I89" s="37"/>
      <c r="J89" s="104"/>
      <c r="K89" s="34">
        <v>4.66</v>
      </c>
      <c r="L89" s="34">
        <f t="shared" si="13"/>
        <v>19.278</v>
      </c>
      <c r="M89" s="36">
        <v>276122.6637246269</v>
      </c>
      <c r="N89" s="34">
        <f t="shared" si="14"/>
        <v>21.734999999999996</v>
      </c>
      <c r="O89" s="36">
        <v>284086.99447045283</v>
      </c>
      <c r="P89" s="34">
        <f t="shared" si="15"/>
        <v>24.192</v>
      </c>
      <c r="Q89" s="36">
        <v>294241.5576184933</v>
      </c>
      <c r="S89" s="24"/>
      <c r="T89" s="38"/>
      <c r="U89" s="38"/>
      <c r="Z89" s="38"/>
      <c r="AA89" s="38"/>
    </row>
    <row r="90" spans="1:27" ht="12.75">
      <c r="A90" s="104"/>
      <c r="B90" s="33">
        <v>4.66</v>
      </c>
      <c r="C90" s="34">
        <f t="shared" si="10"/>
        <v>16.524</v>
      </c>
      <c r="D90" s="36">
        <v>263710.48883749434</v>
      </c>
      <c r="E90" s="34">
        <f t="shared" si="11"/>
        <v>18.63</v>
      </c>
      <c r="F90" s="36">
        <v>283502.08385229047</v>
      </c>
      <c r="G90" s="34">
        <f t="shared" si="12"/>
        <v>20.736</v>
      </c>
      <c r="H90" s="36">
        <v>302316.9190884415</v>
      </c>
      <c r="I90" s="37"/>
      <c r="J90" s="104"/>
      <c r="K90" s="34">
        <v>4.96</v>
      </c>
      <c r="L90" s="34">
        <f t="shared" si="13"/>
        <v>20.5632</v>
      </c>
      <c r="M90" s="36">
        <v>285113.7374870549</v>
      </c>
      <c r="N90" s="34">
        <f t="shared" si="14"/>
        <v>23.183999999999994</v>
      </c>
      <c r="O90" s="36">
        <v>290852.20118659467</v>
      </c>
      <c r="P90" s="34">
        <f t="shared" si="15"/>
        <v>25.804799999999997</v>
      </c>
      <c r="Q90" s="36">
        <v>309710.9906127848</v>
      </c>
      <c r="S90" s="24"/>
      <c r="T90" s="38"/>
      <c r="U90" s="38"/>
      <c r="Z90" s="38"/>
      <c r="AA90" s="38"/>
    </row>
    <row r="91" spans="1:27" ht="12.75">
      <c r="A91" s="104"/>
      <c r="B91" s="33">
        <v>4.96</v>
      </c>
      <c r="C91" s="34">
        <f t="shared" si="10"/>
        <v>17.625600000000002</v>
      </c>
      <c r="D91" s="36">
        <v>276576.8570216967</v>
      </c>
      <c r="E91" s="34">
        <f t="shared" si="11"/>
        <v>19.872</v>
      </c>
      <c r="F91" s="36">
        <v>297362.3051112642</v>
      </c>
      <c r="G91" s="34">
        <f t="shared" si="12"/>
        <v>22.1184</v>
      </c>
      <c r="H91" s="36">
        <v>316917.035879739</v>
      </c>
      <c r="I91" s="37"/>
      <c r="J91" s="104"/>
      <c r="K91" s="34">
        <v>5.26</v>
      </c>
      <c r="L91" s="34">
        <f t="shared" si="13"/>
        <v>21.848399999999994</v>
      </c>
      <c r="M91" s="36">
        <v>305579.2967491161</v>
      </c>
      <c r="N91" s="34">
        <f t="shared" si="14"/>
        <v>24.632999999999992</v>
      </c>
      <c r="O91" s="36">
        <v>312829.2962061093</v>
      </c>
      <c r="P91" s="34">
        <f t="shared" si="15"/>
        <v>27.417599999999993</v>
      </c>
      <c r="Q91" s="36">
        <v>325182.865506523</v>
      </c>
      <c r="S91" s="24"/>
      <c r="T91" s="38"/>
      <c r="U91" s="38"/>
      <c r="Z91" s="38"/>
      <c r="AA91" s="38"/>
    </row>
    <row r="92" spans="1:27" ht="12.75">
      <c r="A92" s="104"/>
      <c r="B92" s="33">
        <v>5.26</v>
      </c>
      <c r="C92" s="34">
        <f t="shared" si="10"/>
        <v>18.7272</v>
      </c>
      <c r="D92" s="36">
        <v>289448.1090047925</v>
      </c>
      <c r="E92" s="34">
        <f t="shared" si="11"/>
        <v>21.113999999999997</v>
      </c>
      <c r="F92" s="36">
        <v>311220.0844707913</v>
      </c>
      <c r="G92" s="34">
        <f t="shared" si="12"/>
        <v>23.500799999999998</v>
      </c>
      <c r="H92" s="36">
        <v>331519.5945704831</v>
      </c>
      <c r="I92" s="37"/>
      <c r="J92" s="104"/>
      <c r="K92" s="34">
        <v>5.56</v>
      </c>
      <c r="L92" s="34">
        <f t="shared" si="13"/>
        <v>23.133599999999994</v>
      </c>
      <c r="M92" s="36">
        <v>320308.8342110841</v>
      </c>
      <c r="N92" s="34">
        <f t="shared" si="14"/>
        <v>26.08199999999999</v>
      </c>
      <c r="O92" s="36">
        <v>326689.5174650831</v>
      </c>
      <c r="P92" s="34">
        <f t="shared" si="15"/>
        <v>29.03039999999999</v>
      </c>
      <c r="Q92" s="36">
        <v>336257.18229970796</v>
      </c>
      <c r="S92" s="24"/>
      <c r="T92" s="38"/>
      <c r="U92" s="38"/>
      <c r="Z92" s="38"/>
      <c r="AA92" s="38"/>
    </row>
    <row r="93" spans="1:27" ht="12.75">
      <c r="A93" s="104"/>
      <c r="B93" s="33">
        <v>5.56</v>
      </c>
      <c r="C93" s="34">
        <f t="shared" si="10"/>
        <v>19.828799999999998</v>
      </c>
      <c r="D93" s="36">
        <v>302319.3609878882</v>
      </c>
      <c r="E93" s="34">
        <f t="shared" si="11"/>
        <v>22.355999999999995</v>
      </c>
      <c r="F93" s="36">
        <v>325077.86383031856</v>
      </c>
      <c r="G93" s="34">
        <f t="shared" si="12"/>
        <v>24.8832</v>
      </c>
      <c r="H93" s="36">
        <v>346119.71136178053</v>
      </c>
      <c r="I93" s="37"/>
      <c r="J93" s="104"/>
      <c r="K93" s="34">
        <v>5.86</v>
      </c>
      <c r="L93" s="34">
        <f t="shared" si="13"/>
        <v>24.418799999999997</v>
      </c>
      <c r="M93" s="36">
        <v>335038.3716730518</v>
      </c>
      <c r="N93" s="34">
        <f t="shared" si="14"/>
        <v>27.530999999999995</v>
      </c>
      <c r="O93" s="36">
        <v>340547.29682461027</v>
      </c>
      <c r="P93" s="34">
        <f t="shared" si="15"/>
        <v>30.643199999999997</v>
      </c>
      <c r="Q93" s="36">
        <v>356126.61529399944</v>
      </c>
      <c r="S93" s="24"/>
      <c r="T93" s="38"/>
      <c r="U93" s="38"/>
      <c r="Z93" s="38"/>
      <c r="AA93" s="38"/>
    </row>
    <row r="94" spans="1:27" ht="12.75">
      <c r="A94" s="104"/>
      <c r="B94" s="33">
        <v>5.86</v>
      </c>
      <c r="C94" s="34">
        <f t="shared" si="10"/>
        <v>20.9304</v>
      </c>
      <c r="D94" s="36">
        <v>315185.7291720905</v>
      </c>
      <c r="E94" s="34">
        <f t="shared" si="11"/>
        <v>23.598</v>
      </c>
      <c r="F94" s="36">
        <v>338938.08508929244</v>
      </c>
      <c r="G94" s="34">
        <f t="shared" si="12"/>
        <v>26.2656</v>
      </c>
      <c r="H94" s="36">
        <v>360722.2700525245</v>
      </c>
      <c r="I94" s="37"/>
      <c r="J94" s="104"/>
      <c r="K94" s="34">
        <v>6.16</v>
      </c>
      <c r="L94" s="34">
        <f t="shared" si="13"/>
        <v>25.703999999999997</v>
      </c>
      <c r="M94" s="36">
        <v>349767.90913502005</v>
      </c>
      <c r="N94" s="34">
        <f t="shared" si="14"/>
        <v>28.979999999999993</v>
      </c>
      <c r="O94" s="36">
        <v>354405.07618413755</v>
      </c>
      <c r="P94" s="34">
        <f t="shared" si="15"/>
        <v>32.25599999999999</v>
      </c>
      <c r="Q94" s="36">
        <v>371598.4901877377</v>
      </c>
      <c r="S94" s="24"/>
      <c r="T94" s="38"/>
      <c r="U94" s="38"/>
      <c r="Z94" s="38"/>
      <c r="AA94" s="38"/>
    </row>
    <row r="95" spans="1:27" ht="12.75">
      <c r="A95" s="104"/>
      <c r="B95" s="33">
        <v>6.16</v>
      </c>
      <c r="C95" s="34">
        <f t="shared" si="10"/>
        <v>22.032000000000004</v>
      </c>
      <c r="D95" s="36">
        <v>328056.9811551863</v>
      </c>
      <c r="E95" s="34">
        <f t="shared" si="11"/>
        <v>24.84</v>
      </c>
      <c r="F95" s="36">
        <v>352795.8644488198</v>
      </c>
      <c r="G95" s="34">
        <f t="shared" si="12"/>
        <v>27.648000000000003</v>
      </c>
      <c r="H95" s="36">
        <v>375322.38684382197</v>
      </c>
      <c r="I95" s="37"/>
      <c r="J95" s="104"/>
      <c r="K95" s="34">
        <v>6.46</v>
      </c>
      <c r="L95" s="34">
        <f t="shared" si="13"/>
        <v>26.989199999999993</v>
      </c>
      <c r="M95" s="36">
        <v>364495.0046975414</v>
      </c>
      <c r="N95" s="34">
        <f t="shared" si="14"/>
        <v>30.42899999999999</v>
      </c>
      <c r="O95" s="36">
        <v>368262.8555436649</v>
      </c>
      <c r="P95" s="34">
        <f t="shared" si="15"/>
        <v>33.86879999999999</v>
      </c>
      <c r="Q95" s="36">
        <v>387070.36508147576</v>
      </c>
      <c r="S95" s="24"/>
      <c r="T95" s="38"/>
      <c r="U95" s="38"/>
      <c r="Z95" s="38"/>
      <c r="AA95" s="38"/>
    </row>
    <row r="96" spans="1:27" ht="12.75">
      <c r="A96" s="104"/>
      <c r="B96" s="33">
        <v>6.46</v>
      </c>
      <c r="C96" s="34">
        <f t="shared" si="10"/>
        <v>23.1336</v>
      </c>
      <c r="D96" s="36">
        <v>340928.23313828185</v>
      </c>
      <c r="E96" s="34">
        <f t="shared" si="11"/>
        <v>26.081999999999997</v>
      </c>
      <c r="F96" s="36">
        <v>379351.520930733</v>
      </c>
      <c r="G96" s="34">
        <f t="shared" si="12"/>
        <v>29.0304</v>
      </c>
      <c r="H96" s="36">
        <v>389921.07669969817</v>
      </c>
      <c r="I96" s="37"/>
      <c r="J96" s="104"/>
      <c r="K96" s="34">
        <v>6.76</v>
      </c>
      <c r="L96" s="34">
        <f t="shared" si="13"/>
        <v>28.274399999999996</v>
      </c>
      <c r="M96" s="36">
        <v>379224.54215950915</v>
      </c>
      <c r="N96" s="34">
        <f t="shared" si="14"/>
        <v>31.877999999999993</v>
      </c>
      <c r="O96" s="36">
        <v>382123.0768026386</v>
      </c>
      <c r="P96" s="34">
        <f t="shared" si="15"/>
        <v>35.48159999999999</v>
      </c>
      <c r="Q96" s="36">
        <v>402542.23997521406</v>
      </c>
      <c r="S96" s="24"/>
      <c r="T96" s="38"/>
      <c r="U96" s="38"/>
      <c r="Z96" s="38"/>
      <c r="AA96" s="38"/>
    </row>
    <row r="97" spans="1:27" ht="12.75">
      <c r="A97" s="104"/>
      <c r="B97" s="33">
        <v>6.76</v>
      </c>
      <c r="C97" s="34">
        <f t="shared" si="10"/>
        <v>24.2352</v>
      </c>
      <c r="D97" s="36">
        <v>353797.04322193086</v>
      </c>
      <c r="E97" s="34">
        <f t="shared" si="11"/>
        <v>27.323999999999995</v>
      </c>
      <c r="F97" s="36">
        <v>380511.4231678741</v>
      </c>
      <c r="G97" s="34">
        <f t="shared" si="12"/>
        <v>30.412799999999997</v>
      </c>
      <c r="H97" s="36">
        <v>404525.0623258636</v>
      </c>
      <c r="I97" s="37"/>
      <c r="J97" s="104"/>
      <c r="K97" s="34">
        <v>7.06</v>
      </c>
      <c r="L97" s="34">
        <f t="shared" si="13"/>
        <v>29.559599999999993</v>
      </c>
      <c r="M97" s="36">
        <v>393954.07962147705</v>
      </c>
      <c r="N97" s="34">
        <f t="shared" si="14"/>
        <v>33.32699999999999</v>
      </c>
      <c r="O97" s="36">
        <v>395980.8561621658</v>
      </c>
      <c r="P97" s="34">
        <f t="shared" si="15"/>
        <v>37.09439999999999</v>
      </c>
      <c r="Q97" s="36">
        <v>418014.11486895225</v>
      </c>
      <c r="S97" s="24"/>
      <c r="T97" s="38"/>
      <c r="U97" s="38"/>
      <c r="Z97" s="38"/>
      <c r="AA97" s="38"/>
    </row>
    <row r="98" spans="1:27" ht="12.75">
      <c r="A98" s="104"/>
      <c r="B98" s="33">
        <v>7.06</v>
      </c>
      <c r="C98" s="34">
        <f t="shared" si="10"/>
        <v>25.3368</v>
      </c>
      <c r="D98" s="36">
        <v>366665.85330557986</v>
      </c>
      <c r="E98" s="34">
        <f t="shared" si="11"/>
        <v>28.566</v>
      </c>
      <c r="F98" s="36">
        <v>394371.64442684787</v>
      </c>
      <c r="G98" s="34">
        <f t="shared" si="12"/>
        <v>31.7952</v>
      </c>
      <c r="H98" s="36">
        <v>419127.6210166075</v>
      </c>
      <c r="I98" s="37"/>
      <c r="J98" s="104"/>
      <c r="K98" s="34">
        <v>7.36</v>
      </c>
      <c r="L98" s="34">
        <f t="shared" si="13"/>
        <v>30.844799999999996</v>
      </c>
      <c r="M98" s="36">
        <v>408681.1751839985</v>
      </c>
      <c r="N98" s="34">
        <f t="shared" si="14"/>
        <v>34.77599999999999</v>
      </c>
      <c r="O98" s="36">
        <v>409843.51932058606</v>
      </c>
      <c r="P98" s="34">
        <f t="shared" si="15"/>
        <v>38.70719999999999</v>
      </c>
      <c r="Q98" s="36">
        <v>433485.9897626907</v>
      </c>
      <c r="S98" s="24"/>
      <c r="T98" s="38"/>
      <c r="U98" s="38"/>
      <c r="Z98" s="38"/>
      <c r="AA98" s="38"/>
    </row>
    <row r="99" spans="1:27" ht="12.75">
      <c r="A99" s="104"/>
      <c r="B99" s="33">
        <v>7.36</v>
      </c>
      <c r="C99" s="34">
        <f t="shared" si="10"/>
        <v>26.4384</v>
      </c>
      <c r="D99" s="36">
        <v>379537.1052886756</v>
      </c>
      <c r="E99" s="34">
        <f t="shared" si="11"/>
        <v>29.808</v>
      </c>
      <c r="F99" s="36">
        <v>408229.4237863752</v>
      </c>
      <c r="G99" s="34">
        <f t="shared" si="12"/>
        <v>33.177600000000005</v>
      </c>
      <c r="H99" s="36">
        <v>433727.7378079051</v>
      </c>
      <c r="I99" s="37"/>
      <c r="J99" s="104"/>
      <c r="K99" s="34">
        <v>7.66</v>
      </c>
      <c r="L99" s="34">
        <f t="shared" si="13"/>
        <v>32.129999999999995</v>
      </c>
      <c r="M99" s="36">
        <v>423410.71264596644</v>
      </c>
      <c r="N99" s="34">
        <f t="shared" si="14"/>
        <v>36.22499999999999</v>
      </c>
      <c r="O99" s="36">
        <v>423698.8567806666</v>
      </c>
      <c r="P99" s="34">
        <f t="shared" si="15"/>
        <v>40.31999999999999</v>
      </c>
      <c r="Q99" s="36">
        <v>448955.4227569821</v>
      </c>
      <c r="S99" s="24"/>
      <c r="T99" s="38"/>
      <c r="U99" s="38"/>
      <c r="Z99" s="38"/>
      <c r="AA99" s="38"/>
    </row>
    <row r="100" spans="1:27" ht="12.75">
      <c r="A100" s="104"/>
      <c r="B100" s="33">
        <v>7.66</v>
      </c>
      <c r="C100" s="34">
        <f t="shared" si="10"/>
        <v>27.54</v>
      </c>
      <c r="D100" s="36">
        <v>392408.35727177135</v>
      </c>
      <c r="E100" s="34">
        <f t="shared" si="11"/>
        <v>31.049999999999997</v>
      </c>
      <c r="F100" s="36">
        <v>422087.20314590225</v>
      </c>
      <c r="G100" s="34">
        <f t="shared" si="12"/>
        <v>34.56</v>
      </c>
      <c r="H100" s="36">
        <v>448330.2964986493</v>
      </c>
      <c r="I100" s="37"/>
      <c r="J100" s="104"/>
      <c r="K100" s="34">
        <v>7.96</v>
      </c>
      <c r="L100" s="34">
        <f t="shared" si="13"/>
        <v>33.41519999999999</v>
      </c>
      <c r="M100" s="36">
        <v>437559.0780396407</v>
      </c>
      <c r="N100" s="34">
        <f t="shared" si="14"/>
        <v>37.673999999999985</v>
      </c>
      <c r="O100" s="36">
        <v>438140.25010793435</v>
      </c>
      <c r="P100" s="34">
        <f t="shared" si="15"/>
        <v>41.932799999999986</v>
      </c>
      <c r="Q100" s="36">
        <v>464429.7395501669</v>
      </c>
      <c r="S100" s="24"/>
      <c r="T100" s="38"/>
      <c r="U100" s="38"/>
      <c r="Z100" s="38"/>
      <c r="AA100" s="38"/>
    </row>
    <row r="101" spans="1:27" ht="12.75">
      <c r="A101" s="104"/>
      <c r="B101" s="33">
        <v>7.96</v>
      </c>
      <c r="C101" s="34">
        <f t="shared" si="10"/>
        <v>28.6416</v>
      </c>
      <c r="D101" s="36">
        <v>405274.72545597353</v>
      </c>
      <c r="E101" s="34">
        <f t="shared" si="11"/>
        <v>32.291999999999994</v>
      </c>
      <c r="F101" s="36">
        <v>435944.98250542954</v>
      </c>
      <c r="G101" s="34">
        <f t="shared" si="12"/>
        <v>35.9424</v>
      </c>
      <c r="H101" s="36">
        <v>462927.97139050014</v>
      </c>
      <c r="I101" s="37"/>
      <c r="J101" s="104"/>
      <c r="K101" s="34">
        <v>8.26</v>
      </c>
      <c r="L101" s="34">
        <f t="shared" si="13"/>
        <v>34.700399999999995</v>
      </c>
      <c r="M101" s="36">
        <v>451414.4154997212</v>
      </c>
      <c r="N101" s="34">
        <f t="shared" si="14"/>
        <v>39.12299999999999</v>
      </c>
      <c r="O101" s="36">
        <v>452867.34567045566</v>
      </c>
      <c r="P101" s="34">
        <f t="shared" si="15"/>
        <v>43.54559999999999</v>
      </c>
      <c r="Q101" s="36">
        <v>479901.6144439051</v>
      </c>
      <c r="S101" s="24"/>
      <c r="T101" s="38"/>
      <c r="U101" s="38"/>
      <c r="Z101" s="38"/>
      <c r="AA101" s="38"/>
    </row>
    <row r="102" spans="1:27" ht="12.75">
      <c r="A102" s="104"/>
      <c r="B102" s="33">
        <v>8.26</v>
      </c>
      <c r="C102" s="34">
        <f t="shared" si="10"/>
        <v>29.7432</v>
      </c>
      <c r="D102" s="36">
        <v>418145.9774390695</v>
      </c>
      <c r="E102" s="34">
        <f t="shared" si="11"/>
        <v>33.534</v>
      </c>
      <c r="F102" s="36">
        <v>449805.2037644033</v>
      </c>
      <c r="G102" s="34">
        <f t="shared" si="12"/>
        <v>37.3248</v>
      </c>
      <c r="H102" s="36">
        <v>477530.5300812441</v>
      </c>
      <c r="I102" s="37"/>
      <c r="J102" s="104"/>
      <c r="K102" s="34">
        <v>8.56</v>
      </c>
      <c r="L102" s="34">
        <f t="shared" si="13"/>
        <v>35.9856</v>
      </c>
      <c r="M102" s="36">
        <v>465272.1948592483</v>
      </c>
      <c r="N102" s="34">
        <f t="shared" si="14"/>
        <v>40.57199999999999</v>
      </c>
      <c r="O102" s="36">
        <v>467596.8831324237</v>
      </c>
      <c r="P102" s="34">
        <f t="shared" si="15"/>
        <v>45.15839999999999</v>
      </c>
      <c r="Q102" s="36">
        <v>495371.0474381966</v>
      </c>
      <c r="S102" s="24"/>
      <c r="T102" s="38"/>
      <c r="U102" s="38"/>
      <c r="Z102" s="38"/>
      <c r="AA102" s="38"/>
    </row>
    <row r="103" spans="1:27" ht="12.75">
      <c r="A103" s="104"/>
      <c r="B103" s="33">
        <v>8.56</v>
      </c>
      <c r="C103" s="34">
        <f t="shared" si="10"/>
        <v>30.844800000000003</v>
      </c>
      <c r="D103" s="36">
        <v>431017.229422165</v>
      </c>
      <c r="E103" s="34">
        <f t="shared" si="11"/>
        <v>34.775999999999996</v>
      </c>
      <c r="F103" s="36">
        <v>463662.9831239305</v>
      </c>
      <c r="G103" s="34">
        <f t="shared" si="12"/>
        <v>38.7072</v>
      </c>
      <c r="H103" s="36">
        <v>492130.64687254175</v>
      </c>
      <c r="I103" s="37"/>
      <c r="J103" s="104"/>
      <c r="K103" s="34">
        <v>8.86</v>
      </c>
      <c r="L103" s="34">
        <f t="shared" si="13"/>
        <v>37.270799999999994</v>
      </c>
      <c r="M103" s="36">
        <v>482326.42059439165</v>
      </c>
      <c r="N103" s="34">
        <f t="shared" si="14"/>
        <v>42.02099999999999</v>
      </c>
      <c r="O103" s="36">
        <v>479132.4161182221</v>
      </c>
      <c r="P103" s="34">
        <f t="shared" si="15"/>
        <v>46.77119999999999</v>
      </c>
      <c r="Q103" s="36">
        <v>510838.8744586207</v>
      </c>
      <c r="S103" s="24"/>
      <c r="T103" s="38"/>
      <c r="U103" s="38"/>
      <c r="Z103" s="38"/>
      <c r="AA103" s="38"/>
    </row>
    <row r="104" spans="1:27" ht="12.75">
      <c r="A104" s="104"/>
      <c r="B104" s="33">
        <v>8.86</v>
      </c>
      <c r="C104" s="34">
        <f t="shared" si="10"/>
        <v>31.946399999999997</v>
      </c>
      <c r="D104" s="36">
        <v>443886.0395058141</v>
      </c>
      <c r="E104" s="34">
        <f t="shared" si="11"/>
        <v>36.017999999999994</v>
      </c>
      <c r="F104" s="36">
        <v>477520.7624834577</v>
      </c>
      <c r="G104" s="34">
        <f t="shared" si="12"/>
        <v>40.0896</v>
      </c>
      <c r="H104" s="36">
        <v>506733.2055632857</v>
      </c>
      <c r="I104" s="37"/>
      <c r="J104" s="104"/>
      <c r="K104" s="34">
        <v>9.16</v>
      </c>
      <c r="L104" s="34">
        <f t="shared" si="13"/>
        <v>38.556</v>
      </c>
      <c r="M104" s="36">
        <v>492990.1954777493</v>
      </c>
      <c r="N104" s="34">
        <f t="shared" si="14"/>
        <v>43.46999999999999</v>
      </c>
      <c r="O104" s="36">
        <v>497053.5161569127</v>
      </c>
      <c r="P104" s="34">
        <f t="shared" si="15"/>
        <v>48.384</v>
      </c>
      <c r="Q104" s="36">
        <v>526317.2391251198</v>
      </c>
      <c r="S104" s="24"/>
      <c r="T104" s="38"/>
      <c r="U104" s="38"/>
      <c r="Z104" s="38"/>
      <c r="AA104" s="38"/>
    </row>
    <row r="105" spans="1:27" ht="12.75">
      <c r="A105" s="104"/>
      <c r="B105" s="33">
        <v>9.16</v>
      </c>
      <c r="C105" s="34">
        <f t="shared" si="10"/>
        <v>33.048</v>
      </c>
      <c r="D105" s="36">
        <v>456754.8495894631</v>
      </c>
      <c r="E105" s="34">
        <f t="shared" si="11"/>
        <v>37.26</v>
      </c>
      <c r="F105" s="36">
        <v>491380.98374243145</v>
      </c>
      <c r="G105" s="34">
        <f t="shared" si="12"/>
        <v>41.472</v>
      </c>
      <c r="H105" s="36">
        <v>521333.322354583</v>
      </c>
      <c r="I105" s="37"/>
      <c r="J105" s="104"/>
      <c r="K105" s="34">
        <v>9.46</v>
      </c>
      <c r="L105" s="34">
        <f t="shared" si="13"/>
        <v>39.84119999999999</v>
      </c>
      <c r="M105" s="36">
        <v>506845.53293782973</v>
      </c>
      <c r="N105" s="34">
        <f t="shared" si="14"/>
        <v>44.91899999999999</v>
      </c>
      <c r="O105" s="36">
        <v>511783.0536188809</v>
      </c>
      <c r="P105" s="34">
        <f t="shared" si="15"/>
        <v>49.99679999999999</v>
      </c>
      <c r="Q105" s="36">
        <v>541789.1140188578</v>
      </c>
      <c r="S105" s="24"/>
      <c r="T105" s="38"/>
      <c r="U105" s="38"/>
      <c r="Z105" s="38"/>
      <c r="AA105" s="38"/>
    </row>
    <row r="106" spans="1:27" ht="12.75">
      <c r="A106" s="104"/>
      <c r="B106" s="33">
        <v>9.46</v>
      </c>
      <c r="C106" s="34">
        <f t="shared" si="10"/>
        <v>34.14960000000001</v>
      </c>
      <c r="D106" s="36">
        <v>469626.10157255875</v>
      </c>
      <c r="E106" s="34">
        <f t="shared" si="11"/>
        <v>38.502</v>
      </c>
      <c r="F106" s="36">
        <v>505238.76310195867</v>
      </c>
      <c r="G106" s="34">
        <f t="shared" si="12"/>
        <v>42.854400000000005</v>
      </c>
      <c r="H106" s="36">
        <v>535935.8810453274</v>
      </c>
      <c r="I106" s="37"/>
      <c r="J106" s="104"/>
      <c r="K106" s="34">
        <v>9.76</v>
      </c>
      <c r="L106" s="34">
        <f t="shared" si="13"/>
        <v>41.1264</v>
      </c>
      <c r="M106" s="36">
        <v>520703.31229735713</v>
      </c>
      <c r="N106" s="34">
        <f t="shared" si="14"/>
        <v>46.36799999999999</v>
      </c>
      <c r="O106" s="36">
        <v>526512.5910808488</v>
      </c>
      <c r="P106" s="34">
        <f t="shared" si="15"/>
        <v>51.60959999999999</v>
      </c>
      <c r="Q106" s="36">
        <v>557258.5470131497</v>
      </c>
      <c r="S106" s="24"/>
      <c r="T106" s="38"/>
      <c r="U106" s="38"/>
      <c r="Z106" s="38"/>
      <c r="AA106" s="38"/>
    </row>
    <row r="107" spans="1:27" ht="12.75">
      <c r="A107" s="104"/>
      <c r="B107" s="33">
        <v>9.76</v>
      </c>
      <c r="C107" s="34">
        <f t="shared" si="10"/>
        <v>35.251200000000004</v>
      </c>
      <c r="D107" s="36">
        <v>482494.91165620775</v>
      </c>
      <c r="E107" s="34">
        <f t="shared" si="11"/>
        <v>39.744</v>
      </c>
      <c r="F107" s="36">
        <v>519096.54246148595</v>
      </c>
      <c r="G107" s="34">
        <f t="shared" si="12"/>
        <v>44.2368</v>
      </c>
      <c r="H107" s="36">
        <v>550535.9978366247</v>
      </c>
      <c r="I107" s="37"/>
      <c r="J107" s="104"/>
      <c r="K107" s="34">
        <v>10.06</v>
      </c>
      <c r="L107" s="34">
        <f t="shared" si="13"/>
        <v>42.41159999999999</v>
      </c>
      <c r="M107" s="36">
        <v>534563.533556331</v>
      </c>
      <c r="N107" s="34">
        <f t="shared" si="14"/>
        <v>47.816999999999986</v>
      </c>
      <c r="O107" s="36">
        <v>541239.6866433703</v>
      </c>
      <c r="P107" s="34">
        <f t="shared" si="15"/>
        <v>53.22239999999999</v>
      </c>
      <c r="Q107" s="36">
        <v>572730.4219068877</v>
      </c>
      <c r="S107" s="24"/>
      <c r="T107" s="38"/>
      <c r="U107" s="38"/>
      <c r="Z107" s="38"/>
      <c r="AA107" s="38"/>
    </row>
    <row r="108" spans="1:27" ht="12.75">
      <c r="A108" s="104"/>
      <c r="B108" s="33">
        <v>10.06</v>
      </c>
      <c r="C108" s="34">
        <f t="shared" si="10"/>
        <v>36.3528</v>
      </c>
      <c r="D108" s="36">
        <v>495363.7217398567</v>
      </c>
      <c r="E108" s="34">
        <f t="shared" si="11"/>
        <v>40.986</v>
      </c>
      <c r="F108" s="36">
        <v>532951.8799215663</v>
      </c>
      <c r="G108" s="34">
        <f t="shared" si="12"/>
        <v>45.6192</v>
      </c>
      <c r="H108" s="36">
        <v>565138.556527369</v>
      </c>
      <c r="I108" s="37"/>
      <c r="J108" s="104"/>
      <c r="K108" s="34">
        <v>10.36</v>
      </c>
      <c r="L108" s="34">
        <f t="shared" si="13"/>
        <v>43.69679999999999</v>
      </c>
      <c r="M108" s="36">
        <v>548421.3129158581</v>
      </c>
      <c r="N108" s="34">
        <f t="shared" si="14"/>
        <v>49.265999999999984</v>
      </c>
      <c r="O108" s="36">
        <v>555969.2241053381</v>
      </c>
      <c r="P108" s="34">
        <f t="shared" si="15"/>
        <v>54.835199999999986</v>
      </c>
      <c r="Q108" s="36">
        <v>588204.7387000727</v>
      </c>
      <c r="S108" s="24"/>
      <c r="T108" s="38"/>
      <c r="U108" s="38"/>
      <c r="Z108" s="38"/>
      <c r="AA108" s="38"/>
    </row>
    <row r="109" spans="1:27" ht="12.75">
      <c r="A109" s="104"/>
      <c r="B109" s="33">
        <v>10.36</v>
      </c>
      <c r="C109" s="34">
        <f t="shared" si="10"/>
        <v>37.4544</v>
      </c>
      <c r="D109" s="36">
        <v>508234.9737229526</v>
      </c>
      <c r="E109" s="34">
        <f t="shared" si="11"/>
        <v>42.227999999999994</v>
      </c>
      <c r="F109" s="36">
        <v>546812.1011805403</v>
      </c>
      <c r="G109" s="34">
        <f t="shared" si="12"/>
        <v>47.001599999999996</v>
      </c>
      <c r="H109" s="36">
        <v>579738.6733186663</v>
      </c>
      <c r="I109" s="37"/>
      <c r="J109" s="104"/>
      <c r="K109" s="34">
        <v>10.66</v>
      </c>
      <c r="L109" s="34">
        <f t="shared" si="13"/>
        <v>44.98199999999999</v>
      </c>
      <c r="M109" s="36">
        <v>562279.0922753853</v>
      </c>
      <c r="N109" s="34">
        <f t="shared" si="14"/>
        <v>50.71499999999999</v>
      </c>
      <c r="O109" s="36">
        <v>570698.761567306</v>
      </c>
      <c r="P109" s="34">
        <f t="shared" si="15"/>
        <v>56.44799999999999</v>
      </c>
      <c r="Q109" s="36">
        <v>603674.1716943642</v>
      </c>
      <c r="S109" s="24"/>
      <c r="T109" s="38"/>
      <c r="U109" s="38"/>
      <c r="Z109" s="38"/>
      <c r="AA109" s="38"/>
    </row>
    <row r="110" spans="1:27" ht="12.75">
      <c r="A110" s="104"/>
      <c r="B110" s="33">
        <v>10.66</v>
      </c>
      <c r="C110" s="34">
        <f t="shared" si="10"/>
        <v>38.556000000000004</v>
      </c>
      <c r="D110" s="36">
        <v>521103.7838066015</v>
      </c>
      <c r="E110" s="34">
        <f t="shared" si="11"/>
        <v>43.47</v>
      </c>
      <c r="F110" s="36">
        <v>560669.8805400673</v>
      </c>
      <c r="G110" s="34">
        <f t="shared" si="12"/>
        <v>48.38400000000001</v>
      </c>
      <c r="H110" s="36">
        <v>594341.2320094105</v>
      </c>
      <c r="I110" s="37"/>
      <c r="J110" s="104"/>
      <c r="K110" s="34">
        <v>10.96</v>
      </c>
      <c r="L110" s="34">
        <f t="shared" si="13"/>
        <v>46.267199999999995</v>
      </c>
      <c r="M110" s="36">
        <v>576139.3135343591</v>
      </c>
      <c r="N110" s="34">
        <f t="shared" si="14"/>
        <v>52.16399999999999</v>
      </c>
      <c r="O110" s="36">
        <v>585428.2990292739</v>
      </c>
      <c r="P110" s="34">
        <f t="shared" si="15"/>
        <v>58.06079999999999</v>
      </c>
      <c r="Q110" s="36">
        <v>619146.0465881024</v>
      </c>
      <c r="S110" s="24"/>
      <c r="T110" s="38"/>
      <c r="U110" s="38"/>
      <c r="Z110" s="38"/>
      <c r="AA110" s="38"/>
    </row>
    <row r="111" spans="1:27" ht="12.75">
      <c r="A111" s="104"/>
      <c r="B111" s="33">
        <v>10.96</v>
      </c>
      <c r="C111" s="34">
        <f t="shared" si="10"/>
        <v>39.6576</v>
      </c>
      <c r="D111" s="36">
        <v>533972.5938902505</v>
      </c>
      <c r="E111" s="34">
        <f t="shared" si="11"/>
        <v>44.711999999999996</v>
      </c>
      <c r="F111" s="36">
        <v>574527.6598995946</v>
      </c>
      <c r="G111" s="34">
        <f t="shared" si="12"/>
        <v>49.766400000000004</v>
      </c>
      <c r="H111" s="36">
        <v>608941.3488007077</v>
      </c>
      <c r="I111" s="37"/>
      <c r="J111" s="104"/>
      <c r="K111" s="34">
        <v>11.26</v>
      </c>
      <c r="L111" s="34">
        <f t="shared" si="13"/>
        <v>47.55239999999999</v>
      </c>
      <c r="M111" s="36">
        <v>589997.0928938864</v>
      </c>
      <c r="N111" s="34">
        <f t="shared" si="14"/>
        <v>53.612999999999985</v>
      </c>
      <c r="O111" s="36">
        <v>600155.3945917955</v>
      </c>
      <c r="P111" s="34">
        <f t="shared" si="15"/>
        <v>59.673599999999986</v>
      </c>
      <c r="Q111" s="36">
        <v>634617.9214818405</v>
      </c>
      <c r="S111" s="24"/>
      <c r="T111" s="38"/>
      <c r="U111" s="38"/>
      <c r="Z111" s="38"/>
      <c r="AA111" s="38"/>
    </row>
    <row r="112" spans="1:27" ht="12.75">
      <c r="A112" s="104"/>
      <c r="B112" s="33">
        <v>11.26</v>
      </c>
      <c r="C112" s="34">
        <f t="shared" si="10"/>
        <v>40.7592</v>
      </c>
      <c r="D112" s="36">
        <v>546843.8458733463</v>
      </c>
      <c r="E112" s="34">
        <f t="shared" si="11"/>
        <v>45.954</v>
      </c>
      <c r="F112" s="36">
        <v>588387.8811585685</v>
      </c>
      <c r="G112" s="34">
        <f t="shared" si="12"/>
        <v>51.1488</v>
      </c>
      <c r="H112" s="36">
        <v>623543.9074914521</v>
      </c>
      <c r="I112" s="37"/>
      <c r="J112" s="104"/>
      <c r="K112" s="34">
        <v>11.56</v>
      </c>
      <c r="L112" s="34">
        <f t="shared" si="13"/>
        <v>48.837599999999995</v>
      </c>
      <c r="M112" s="36">
        <v>603854.8722534137</v>
      </c>
      <c r="N112" s="34">
        <f t="shared" si="14"/>
        <v>55.06199999999999</v>
      </c>
      <c r="O112" s="36">
        <v>614884.9320537631</v>
      </c>
      <c r="P112" s="34">
        <f t="shared" si="15"/>
        <v>61.28639999999999</v>
      </c>
      <c r="Q112" s="36">
        <v>650089.7963755787</v>
      </c>
      <c r="S112" s="24"/>
      <c r="T112" s="38"/>
      <c r="U112" s="38"/>
      <c r="Z112" s="38"/>
      <c r="AA112" s="38"/>
    </row>
    <row r="113" spans="1:27" ht="12.75">
      <c r="A113" s="104"/>
      <c r="B113" s="33">
        <v>11.56</v>
      </c>
      <c r="C113" s="34">
        <f t="shared" si="10"/>
        <v>41.8608</v>
      </c>
      <c r="D113" s="36">
        <v>559715.0978564421</v>
      </c>
      <c r="E113" s="34">
        <f aca="true" t="shared" si="16" ref="E113:E142">(1.96-0.16)*(B113-0.16)*(2.46-0.16)</f>
        <v>47.196</v>
      </c>
      <c r="F113" s="36">
        <v>602245.6605180958</v>
      </c>
      <c r="G113" s="34">
        <f aca="true" t="shared" si="17" ref="G113:G142">(1.96-0.16)*(B113-0.16)*(2.72-0.16)</f>
        <v>52.5312</v>
      </c>
      <c r="H113" s="36">
        <v>638144.0242827496</v>
      </c>
      <c r="I113" s="37"/>
      <c r="J113" s="104"/>
      <c r="K113" s="34">
        <v>11.86</v>
      </c>
      <c r="L113" s="34">
        <f t="shared" si="13"/>
        <v>50.122799999999984</v>
      </c>
      <c r="M113" s="36">
        <v>617712.6516129407</v>
      </c>
      <c r="N113" s="34">
        <f aca="true" t="shared" si="18" ref="N113:N141">(2.26-0.16)*(K113-0.16)*(2.46-0.16)</f>
        <v>56.51099999999998</v>
      </c>
      <c r="O113" s="36">
        <v>629614.4695157311</v>
      </c>
      <c r="P113" s="34">
        <f aca="true" t="shared" si="19" ref="P113:P141">(2.26-0.16)*(K113-0.16)*(2.72-0.16)</f>
        <v>62.899199999999986</v>
      </c>
      <c r="Q113" s="36">
        <v>665561.6712693168</v>
      </c>
      <c r="S113" s="24"/>
      <c r="T113" s="38"/>
      <c r="U113" s="38"/>
      <c r="Z113" s="38"/>
      <c r="AA113" s="38"/>
    </row>
    <row r="114" spans="1:27" ht="12.75">
      <c r="A114" s="104"/>
      <c r="B114" s="33">
        <v>11.86</v>
      </c>
      <c r="C114" s="34">
        <f t="shared" si="10"/>
        <v>42.962399999999995</v>
      </c>
      <c r="D114" s="36">
        <v>572583.9079400911</v>
      </c>
      <c r="E114" s="34">
        <f t="shared" si="16"/>
        <v>48.437999999999995</v>
      </c>
      <c r="F114" s="36">
        <v>616103.4398776228</v>
      </c>
      <c r="G114" s="34">
        <f t="shared" si="17"/>
        <v>53.913599999999995</v>
      </c>
      <c r="H114" s="36">
        <v>652746.5829734935</v>
      </c>
      <c r="I114" s="37"/>
      <c r="J114" s="104"/>
      <c r="K114" s="34">
        <v>12.16</v>
      </c>
      <c r="L114" s="34">
        <f t="shared" si="13"/>
        <v>51.407999999999994</v>
      </c>
      <c r="M114" s="36">
        <v>631572.8728719146</v>
      </c>
      <c r="N114" s="34">
        <f t="shared" si="18"/>
        <v>57.95999999999999</v>
      </c>
      <c r="O114" s="36">
        <v>644341.5650782523</v>
      </c>
      <c r="P114" s="34">
        <f t="shared" si="19"/>
        <v>64.51199999999999</v>
      </c>
      <c r="Q114" s="36">
        <v>681033.5461630555</v>
      </c>
      <c r="S114" s="24"/>
      <c r="T114" s="38"/>
      <c r="U114" s="38"/>
      <c r="Z114" s="38"/>
      <c r="AA114" s="38"/>
    </row>
    <row r="115" spans="1:27" ht="12.75">
      <c r="A115" s="104"/>
      <c r="B115" s="33">
        <v>12.16</v>
      </c>
      <c r="C115" s="34">
        <f t="shared" si="10"/>
        <v>44.06400000000001</v>
      </c>
      <c r="D115" s="36">
        <v>585452.7180237401</v>
      </c>
      <c r="E115" s="34">
        <f t="shared" si="16"/>
        <v>49.68</v>
      </c>
      <c r="F115" s="36">
        <v>629961.2192371499</v>
      </c>
      <c r="G115" s="34">
        <f t="shared" si="17"/>
        <v>55.29600000000001</v>
      </c>
      <c r="H115" s="36">
        <v>667346.699764791</v>
      </c>
      <c r="I115" s="37"/>
      <c r="J115" s="104"/>
      <c r="K115" s="34">
        <v>12.46</v>
      </c>
      <c r="L115" s="34">
        <f t="shared" si="13"/>
        <v>52.6932</v>
      </c>
      <c r="M115" s="36">
        <v>645430.6522314418</v>
      </c>
      <c r="N115" s="34">
        <f t="shared" si="18"/>
        <v>59.40899999999999</v>
      </c>
      <c r="O115" s="36">
        <v>659071.1025402204</v>
      </c>
      <c r="P115" s="34">
        <f t="shared" si="19"/>
        <v>66.1248</v>
      </c>
      <c r="Q115" s="36">
        <v>696502.9791573465</v>
      </c>
      <c r="S115" s="24"/>
      <c r="T115" s="38"/>
      <c r="U115" s="38"/>
      <c r="Z115" s="38"/>
      <c r="AA115" s="38"/>
    </row>
    <row r="116" spans="1:27" ht="12.75">
      <c r="A116" s="104"/>
      <c r="B116" s="33">
        <v>12.46</v>
      </c>
      <c r="C116" s="34">
        <f t="shared" si="10"/>
        <v>45.165600000000005</v>
      </c>
      <c r="D116" s="36">
        <v>598323.9700068358</v>
      </c>
      <c r="E116" s="34">
        <f t="shared" si="16"/>
        <v>50.922</v>
      </c>
      <c r="F116" s="36">
        <v>643821.4404961237</v>
      </c>
      <c r="G116" s="34">
        <f t="shared" si="17"/>
        <v>56.6784</v>
      </c>
      <c r="H116" s="36">
        <v>681949.2584555349</v>
      </c>
      <c r="I116" s="37"/>
      <c r="J116" s="104"/>
      <c r="K116" s="34">
        <v>12.76</v>
      </c>
      <c r="L116" s="34">
        <f t="shared" si="13"/>
        <v>53.978399999999986</v>
      </c>
      <c r="M116" s="36">
        <v>659288.4315909689</v>
      </c>
      <c r="N116" s="34">
        <f t="shared" si="18"/>
        <v>60.85799999999998</v>
      </c>
      <c r="O116" s="36">
        <v>673800.6400021884</v>
      </c>
      <c r="P116" s="34">
        <f t="shared" si="19"/>
        <v>67.73759999999999</v>
      </c>
      <c r="Q116" s="36">
        <v>711977.2959505313</v>
      </c>
      <c r="S116" s="24"/>
      <c r="T116" s="38"/>
      <c r="U116" s="38"/>
      <c r="Z116" s="38"/>
      <c r="AA116" s="38"/>
    </row>
    <row r="117" spans="1:27" ht="12.75">
      <c r="A117" s="104"/>
      <c r="B117" s="33">
        <v>12.76</v>
      </c>
      <c r="C117" s="34">
        <f t="shared" si="10"/>
        <v>46.2672</v>
      </c>
      <c r="D117" s="36">
        <v>611192.7800904847</v>
      </c>
      <c r="E117" s="34">
        <f t="shared" si="16"/>
        <v>52.163999999999994</v>
      </c>
      <c r="F117" s="36">
        <v>657679.2198556509</v>
      </c>
      <c r="G117" s="34">
        <f t="shared" si="17"/>
        <v>58.0608</v>
      </c>
      <c r="H117" s="36">
        <v>696988.9171472227</v>
      </c>
      <c r="I117" s="37"/>
      <c r="J117" s="104"/>
      <c r="K117" s="34">
        <v>13.06</v>
      </c>
      <c r="L117" s="34">
        <f t="shared" si="13"/>
        <v>55.2636</v>
      </c>
      <c r="M117" s="36">
        <v>673148.6528499428</v>
      </c>
      <c r="N117" s="34">
        <f t="shared" si="18"/>
        <v>62.30699999999999</v>
      </c>
      <c r="O117" s="36">
        <v>688527.7355647095</v>
      </c>
      <c r="P117" s="34">
        <f t="shared" si="19"/>
        <v>69.3504</v>
      </c>
      <c r="Q117" s="36">
        <v>727449.1708442701</v>
      </c>
      <c r="S117" s="24"/>
      <c r="T117" s="38"/>
      <c r="U117" s="38"/>
      <c r="Z117" s="38"/>
      <c r="AA117" s="38"/>
    </row>
    <row r="118" spans="1:27" ht="12.75">
      <c r="A118" s="104"/>
      <c r="B118" s="33">
        <v>13.06</v>
      </c>
      <c r="C118" s="34">
        <f t="shared" si="10"/>
        <v>47.36880000000001</v>
      </c>
      <c r="D118" s="36">
        <v>624061.5901741337</v>
      </c>
      <c r="E118" s="34">
        <f t="shared" si="16"/>
        <v>53.406</v>
      </c>
      <c r="F118" s="36">
        <v>671536.9992151781</v>
      </c>
      <c r="G118" s="34">
        <f t="shared" si="17"/>
        <v>59.443200000000004</v>
      </c>
      <c r="H118" s="36">
        <v>711608.5691340931</v>
      </c>
      <c r="I118" s="37"/>
      <c r="J118" s="104"/>
      <c r="K118" s="34">
        <v>13.36</v>
      </c>
      <c r="L118" s="34">
        <f t="shared" si="13"/>
        <v>56.54879999999999</v>
      </c>
      <c r="M118" s="36">
        <v>687006.43220947</v>
      </c>
      <c r="N118" s="34">
        <f t="shared" si="18"/>
        <v>63.755999999999986</v>
      </c>
      <c r="O118" s="36">
        <v>703257.2730266775</v>
      </c>
      <c r="P118" s="34">
        <f t="shared" si="19"/>
        <v>70.96319999999999</v>
      </c>
      <c r="Q118" s="36">
        <v>742921.0457380082</v>
      </c>
      <c r="S118" s="24"/>
      <c r="T118" s="38"/>
      <c r="U118" s="38"/>
      <c r="Z118" s="38"/>
      <c r="AA118" s="38"/>
    </row>
    <row r="119" spans="1:27" ht="12.75">
      <c r="A119" s="104"/>
      <c r="B119" s="33">
        <v>13.36</v>
      </c>
      <c r="C119" s="34">
        <f t="shared" si="10"/>
        <v>48.4704</v>
      </c>
      <c r="D119" s="36">
        <v>636932.8421572297</v>
      </c>
      <c r="E119" s="34">
        <f t="shared" si="16"/>
        <v>54.64799999999999</v>
      </c>
      <c r="F119" s="36">
        <v>685394.7785747056</v>
      </c>
      <c r="G119" s="34">
        <f t="shared" si="17"/>
        <v>60.825599999999994</v>
      </c>
      <c r="H119" s="36">
        <v>725752.0507288738</v>
      </c>
      <c r="I119" s="37"/>
      <c r="J119" s="104"/>
      <c r="K119" s="34">
        <v>13.66</v>
      </c>
      <c r="L119" s="34">
        <f t="shared" si="13"/>
        <v>57.83399999999999</v>
      </c>
      <c r="M119" s="36">
        <v>700864.2115689969</v>
      </c>
      <c r="N119" s="34">
        <f t="shared" si="18"/>
        <v>65.20499999999998</v>
      </c>
      <c r="O119" s="36">
        <v>717986.8104886453</v>
      </c>
      <c r="P119" s="34">
        <f t="shared" si="19"/>
        <v>72.576</v>
      </c>
      <c r="Q119" s="36">
        <v>758390.4787322998</v>
      </c>
      <c r="S119" s="24"/>
      <c r="T119" s="38"/>
      <c r="U119" s="38"/>
      <c r="Z119" s="38"/>
      <c r="AA119" s="38"/>
    </row>
    <row r="120" spans="1:27" ht="12.75">
      <c r="A120" s="104"/>
      <c r="B120" s="33">
        <v>13.66</v>
      </c>
      <c r="C120" s="34">
        <f t="shared" si="10"/>
        <v>49.572</v>
      </c>
      <c r="D120" s="36">
        <v>643552.8315569967</v>
      </c>
      <c r="E120" s="34">
        <f t="shared" si="16"/>
        <v>55.89</v>
      </c>
      <c r="F120" s="36">
        <v>699254.9998336793</v>
      </c>
      <c r="G120" s="34">
        <f t="shared" si="17"/>
        <v>62.208000000000006</v>
      </c>
      <c r="H120" s="36">
        <v>740354.6094196182</v>
      </c>
      <c r="I120" s="37"/>
      <c r="J120" s="104"/>
      <c r="K120" s="34">
        <v>13.96</v>
      </c>
      <c r="L120" s="34">
        <f t="shared" si="13"/>
        <v>59.11919999999999</v>
      </c>
      <c r="M120" s="36">
        <v>714721.9909285244</v>
      </c>
      <c r="N120" s="34">
        <f t="shared" si="18"/>
        <v>66.65399999999998</v>
      </c>
      <c r="O120" s="36">
        <v>732713.9060511669</v>
      </c>
      <c r="P120" s="34">
        <f t="shared" si="19"/>
        <v>74.1888</v>
      </c>
      <c r="Q120" s="36">
        <v>773864.7955254847</v>
      </c>
      <c r="S120" s="24"/>
      <c r="T120" s="38"/>
      <c r="U120" s="38"/>
      <c r="Z120" s="38"/>
      <c r="AA120" s="38"/>
    </row>
    <row r="121" spans="1:27" ht="12.75">
      <c r="A121" s="104"/>
      <c r="B121" s="33">
        <v>13.96</v>
      </c>
      <c r="C121" s="34">
        <f t="shared" si="10"/>
        <v>50.67360000000001</v>
      </c>
      <c r="D121" s="36">
        <v>662672.9042239743</v>
      </c>
      <c r="E121" s="34">
        <f t="shared" si="16"/>
        <v>57.132000000000005</v>
      </c>
      <c r="F121" s="36">
        <v>713112.7791932065</v>
      </c>
      <c r="G121" s="34">
        <f t="shared" si="17"/>
        <v>63.59040000000001</v>
      </c>
      <c r="H121" s="36">
        <v>754954.7262109151</v>
      </c>
      <c r="I121" s="37"/>
      <c r="J121" s="104"/>
      <c r="K121" s="34">
        <v>14.26</v>
      </c>
      <c r="L121" s="34">
        <f t="shared" si="13"/>
        <v>60.404399999999995</v>
      </c>
      <c r="M121" s="36">
        <v>728582.212187498</v>
      </c>
      <c r="N121" s="34">
        <f t="shared" si="18"/>
        <v>68.10299999999998</v>
      </c>
      <c r="O121" s="36">
        <v>747443.4435131347</v>
      </c>
      <c r="P121" s="34">
        <f t="shared" si="19"/>
        <v>75.8016</v>
      </c>
      <c r="Q121" s="36">
        <v>789336.670419223</v>
      </c>
      <c r="S121" s="24"/>
      <c r="T121" s="38"/>
      <c r="U121" s="38"/>
      <c r="Z121" s="38"/>
      <c r="AA121" s="38"/>
    </row>
    <row r="122" spans="1:27" ht="12.75">
      <c r="A122" s="104"/>
      <c r="B122" s="33">
        <v>14.26</v>
      </c>
      <c r="C122" s="34">
        <f t="shared" si="10"/>
        <v>51.7752</v>
      </c>
      <c r="D122" s="36">
        <v>675541.7143076232</v>
      </c>
      <c r="E122" s="34">
        <f t="shared" si="16"/>
        <v>58.373999999999995</v>
      </c>
      <c r="F122" s="36">
        <v>726970.5585527336</v>
      </c>
      <c r="G122" s="34">
        <f t="shared" si="17"/>
        <v>64.97279999999999</v>
      </c>
      <c r="H122" s="36">
        <v>769557.2849016597</v>
      </c>
      <c r="I122" s="37"/>
      <c r="J122" s="104"/>
      <c r="K122" s="34">
        <v>14.56</v>
      </c>
      <c r="L122" s="34">
        <f t="shared" si="13"/>
        <v>61.68959999999999</v>
      </c>
      <c r="M122" s="36">
        <v>742439.9915470254</v>
      </c>
      <c r="N122" s="34">
        <f t="shared" si="18"/>
        <v>69.55199999999998</v>
      </c>
      <c r="O122" s="36">
        <v>762172.980975103</v>
      </c>
      <c r="P122" s="34">
        <f t="shared" si="19"/>
        <v>77.41439999999999</v>
      </c>
      <c r="Q122" s="36">
        <v>804806.1034135144</v>
      </c>
      <c r="S122" s="24"/>
      <c r="T122" s="38"/>
      <c r="U122" s="38"/>
      <c r="Z122" s="38"/>
      <c r="AA122" s="38"/>
    </row>
    <row r="123" spans="1:27" ht="12.75">
      <c r="A123" s="104"/>
      <c r="B123" s="33">
        <v>14.56</v>
      </c>
      <c r="C123" s="34">
        <f t="shared" si="10"/>
        <v>52.8768</v>
      </c>
      <c r="D123" s="36">
        <v>688410.524391272</v>
      </c>
      <c r="E123" s="34">
        <f t="shared" si="16"/>
        <v>59.616</v>
      </c>
      <c r="F123" s="36">
        <v>740830.7798117074</v>
      </c>
      <c r="G123" s="34">
        <f t="shared" si="17"/>
        <v>66.35520000000001</v>
      </c>
      <c r="H123" s="36">
        <v>784157.4016929572</v>
      </c>
      <c r="I123" s="37"/>
      <c r="J123" s="104"/>
      <c r="K123" s="34">
        <v>14.86</v>
      </c>
      <c r="L123" s="34">
        <f t="shared" si="13"/>
        <v>62.97479999999999</v>
      </c>
      <c r="M123" s="36">
        <v>756297.7709065527</v>
      </c>
      <c r="N123" s="34">
        <f t="shared" si="18"/>
        <v>71.00099999999998</v>
      </c>
      <c r="O123" s="36">
        <v>776902.5184370705</v>
      </c>
      <c r="P123" s="34">
        <f t="shared" si="19"/>
        <v>79.02719999999998</v>
      </c>
      <c r="Q123" s="36">
        <v>820277.9783072527</v>
      </c>
      <c r="S123" s="24"/>
      <c r="T123" s="38"/>
      <c r="U123" s="38"/>
      <c r="Z123" s="38"/>
      <c r="AA123" s="38"/>
    </row>
    <row r="124" spans="1:27" ht="12.75">
      <c r="A124" s="104"/>
      <c r="B124" s="33">
        <v>14.86</v>
      </c>
      <c r="C124" s="34">
        <f t="shared" si="10"/>
        <v>53.9784</v>
      </c>
      <c r="D124" s="36">
        <v>701281.7763743676</v>
      </c>
      <c r="E124" s="34">
        <f t="shared" si="16"/>
        <v>60.858</v>
      </c>
      <c r="F124" s="36">
        <v>754688.5591712348</v>
      </c>
      <c r="G124" s="34">
        <f t="shared" si="17"/>
        <v>67.7376</v>
      </c>
      <c r="H124" s="36">
        <v>798759.9603837009</v>
      </c>
      <c r="I124" s="37"/>
      <c r="J124" s="104"/>
      <c r="K124" s="34">
        <v>15.16</v>
      </c>
      <c r="L124" s="34">
        <f t="shared" si="13"/>
        <v>64.25999999999999</v>
      </c>
      <c r="M124" s="36">
        <v>770153.108366633</v>
      </c>
      <c r="N124" s="34">
        <f t="shared" si="18"/>
        <v>72.44999999999997</v>
      </c>
      <c r="O124" s="36">
        <v>791629.6139995921</v>
      </c>
      <c r="P124" s="34">
        <f t="shared" si="19"/>
        <v>80.63999999999999</v>
      </c>
      <c r="Q124" s="36">
        <v>835754.736999884</v>
      </c>
      <c r="S124" s="24"/>
      <c r="T124" s="38"/>
      <c r="U124" s="38"/>
      <c r="Z124" s="38"/>
      <c r="AA124" s="38"/>
    </row>
    <row r="125" spans="1:27" ht="12.75">
      <c r="A125" s="104"/>
      <c r="B125" s="33">
        <v>15.16</v>
      </c>
      <c r="C125" s="34">
        <f t="shared" si="10"/>
        <v>55.08</v>
      </c>
      <c r="D125" s="36">
        <v>714150.5864580171</v>
      </c>
      <c r="E125" s="34">
        <f t="shared" si="16"/>
        <v>62.099999999999994</v>
      </c>
      <c r="F125" s="36">
        <v>768546.3385307621</v>
      </c>
      <c r="G125" s="34">
        <f t="shared" si="17"/>
        <v>69.12</v>
      </c>
      <c r="H125" s="36">
        <v>813360.0771749986</v>
      </c>
      <c r="I125" s="37"/>
      <c r="J125" s="104"/>
      <c r="K125" s="34">
        <v>15.46</v>
      </c>
      <c r="L125" s="34">
        <f t="shared" si="13"/>
        <v>65.5452</v>
      </c>
      <c r="M125" s="36">
        <v>784013.3296256068</v>
      </c>
      <c r="N125" s="34">
        <f t="shared" si="18"/>
        <v>73.89899999999999</v>
      </c>
      <c r="O125" s="36">
        <v>806359.1514615602</v>
      </c>
      <c r="P125" s="34">
        <f t="shared" si="19"/>
        <v>82.2528</v>
      </c>
      <c r="Q125" s="36">
        <v>851221.7280947289</v>
      </c>
      <c r="S125" s="24"/>
      <c r="T125" s="38"/>
      <c r="U125" s="38"/>
      <c r="Z125" s="38"/>
      <c r="AA125" s="38"/>
    </row>
    <row r="126" spans="1:27" ht="12.75">
      <c r="A126" s="104"/>
      <c r="B126" s="33">
        <v>15.46</v>
      </c>
      <c r="C126" s="34">
        <f t="shared" si="10"/>
        <v>56.1816</v>
      </c>
      <c r="D126" s="36">
        <v>727021.8384411129</v>
      </c>
      <c r="E126" s="34">
        <f t="shared" si="16"/>
        <v>63.342</v>
      </c>
      <c r="F126" s="36">
        <v>782404.117890289</v>
      </c>
      <c r="G126" s="34">
        <f t="shared" si="17"/>
        <v>70.50240000000001</v>
      </c>
      <c r="H126" s="36">
        <v>827962.6358657426</v>
      </c>
      <c r="I126" s="37"/>
      <c r="J126" s="104"/>
      <c r="K126" s="34">
        <v>15.76</v>
      </c>
      <c r="L126" s="34">
        <f t="shared" si="13"/>
        <v>66.83039999999998</v>
      </c>
      <c r="M126" s="36">
        <v>797871.1089851339</v>
      </c>
      <c r="N126" s="34">
        <f t="shared" si="18"/>
        <v>75.34799999999997</v>
      </c>
      <c r="O126" s="36">
        <v>821088.6889235281</v>
      </c>
      <c r="P126" s="34">
        <f t="shared" si="19"/>
        <v>83.86559999999997</v>
      </c>
      <c r="Q126" s="36">
        <v>866693.6029884671</v>
      </c>
      <c r="S126" s="24"/>
      <c r="T126" s="38"/>
      <c r="U126" s="38"/>
      <c r="Z126" s="38"/>
      <c r="AA126" s="38"/>
    </row>
    <row r="127" spans="1:27" ht="12.75">
      <c r="A127" s="104"/>
      <c r="B127" s="33">
        <v>15.76</v>
      </c>
      <c r="C127" s="34">
        <f t="shared" si="10"/>
        <v>57.2832</v>
      </c>
      <c r="D127" s="36">
        <v>739890.6485247617</v>
      </c>
      <c r="E127" s="34">
        <f t="shared" si="16"/>
        <v>64.58399999999999</v>
      </c>
      <c r="F127" s="36">
        <v>796264.3391492632</v>
      </c>
      <c r="G127" s="34">
        <f t="shared" si="17"/>
        <v>71.8848</v>
      </c>
      <c r="H127" s="36">
        <v>842562.7526570401</v>
      </c>
      <c r="I127" s="37"/>
      <c r="J127" s="104"/>
      <c r="K127" s="34">
        <v>16.06</v>
      </c>
      <c r="L127" s="34">
        <f t="shared" si="13"/>
        <v>68.11559999999999</v>
      </c>
      <c r="M127" s="36">
        <v>811728.8883446614</v>
      </c>
      <c r="N127" s="34">
        <f t="shared" si="18"/>
        <v>76.79699999999998</v>
      </c>
      <c r="O127" s="36">
        <v>835815.7844860493</v>
      </c>
      <c r="P127" s="34">
        <f t="shared" si="19"/>
        <v>85.47839999999998</v>
      </c>
      <c r="Q127" s="36">
        <v>882165.4778822052</v>
      </c>
      <c r="S127" s="24"/>
      <c r="T127" s="38"/>
      <c r="U127" s="38"/>
      <c r="Z127" s="38"/>
      <c r="AA127" s="38"/>
    </row>
    <row r="128" spans="1:27" ht="12.75">
      <c r="A128" s="104"/>
      <c r="B128" s="33">
        <v>16.06</v>
      </c>
      <c r="C128" s="34">
        <f t="shared" si="10"/>
        <v>58.3848</v>
      </c>
      <c r="D128" s="36">
        <v>752761.9005078574</v>
      </c>
      <c r="E128" s="34">
        <f t="shared" si="16"/>
        <v>65.826</v>
      </c>
      <c r="F128" s="36">
        <v>810119.6766093434</v>
      </c>
      <c r="G128" s="34">
        <f t="shared" si="17"/>
        <v>73.26719999999999</v>
      </c>
      <c r="H128" s="36">
        <v>857165.3113477844</v>
      </c>
      <c r="I128" s="37"/>
      <c r="J128" s="104"/>
      <c r="K128" s="34">
        <v>16.36</v>
      </c>
      <c r="L128" s="34">
        <f t="shared" si="13"/>
        <v>69.40079999999999</v>
      </c>
      <c r="M128" s="36">
        <v>825589.1096036353</v>
      </c>
      <c r="N128" s="34">
        <f t="shared" si="18"/>
        <v>78.24599999999998</v>
      </c>
      <c r="O128" s="36">
        <v>850100.8962487337</v>
      </c>
      <c r="P128" s="34">
        <f t="shared" si="19"/>
        <v>87.09119999999999</v>
      </c>
      <c r="Q128" s="36">
        <v>897637.3527759436</v>
      </c>
      <c r="S128" s="24"/>
      <c r="T128" s="38"/>
      <c r="U128" s="38"/>
      <c r="Z128" s="38"/>
      <c r="AA128" s="38"/>
    </row>
    <row r="129" spans="1:27" ht="12.75">
      <c r="A129" s="104"/>
      <c r="B129" s="33">
        <v>16.36</v>
      </c>
      <c r="C129" s="34">
        <f t="shared" si="10"/>
        <v>59.4864</v>
      </c>
      <c r="D129" s="36">
        <v>765630.7105915062</v>
      </c>
      <c r="E129" s="34">
        <f t="shared" si="16"/>
        <v>67.068</v>
      </c>
      <c r="F129" s="36">
        <v>823977.4559688708</v>
      </c>
      <c r="G129" s="34">
        <f t="shared" si="17"/>
        <v>74.6496</v>
      </c>
      <c r="H129" s="36">
        <v>871765.4281390818</v>
      </c>
      <c r="I129" s="37"/>
      <c r="J129" s="104"/>
      <c r="K129" s="34">
        <v>16.66</v>
      </c>
      <c r="L129" s="34">
        <f t="shared" si="13"/>
        <v>70.68599999999998</v>
      </c>
      <c r="M129" s="36">
        <v>839446.8889631623</v>
      </c>
      <c r="N129" s="34">
        <f t="shared" si="18"/>
        <v>79.69499999999998</v>
      </c>
      <c r="O129" s="36">
        <v>865274.8594099854</v>
      </c>
      <c r="P129" s="34">
        <f t="shared" si="19"/>
        <v>88.70399999999998</v>
      </c>
      <c r="Q129" s="36">
        <v>913109.2276696821</v>
      </c>
      <c r="S129" s="24"/>
      <c r="T129" s="38"/>
      <c r="U129" s="38"/>
      <c r="Z129" s="38"/>
      <c r="AA129" s="38"/>
    </row>
    <row r="130" spans="1:27" ht="12.75">
      <c r="A130" s="104"/>
      <c r="B130" s="33">
        <v>16.66</v>
      </c>
      <c r="C130" s="34">
        <f t="shared" si="10"/>
        <v>60.588</v>
      </c>
      <c r="D130" s="36">
        <v>778499.5206751557</v>
      </c>
      <c r="E130" s="34">
        <f t="shared" si="16"/>
        <v>68.30999999999999</v>
      </c>
      <c r="F130" s="36">
        <v>837837.6772278446</v>
      </c>
      <c r="G130" s="34">
        <f t="shared" si="17"/>
        <v>76.032</v>
      </c>
      <c r="H130" s="36">
        <v>886367.9868298257</v>
      </c>
      <c r="I130" s="37"/>
      <c r="J130" s="104"/>
      <c r="K130" s="34">
        <v>16.96</v>
      </c>
      <c r="L130" s="34">
        <f t="shared" si="13"/>
        <v>71.9712</v>
      </c>
      <c r="M130" s="36">
        <v>853304.6683226895</v>
      </c>
      <c r="N130" s="34">
        <f t="shared" si="18"/>
        <v>81.14399999999998</v>
      </c>
      <c r="O130" s="36">
        <v>880001.9549725065</v>
      </c>
      <c r="P130" s="34">
        <f t="shared" si="19"/>
        <v>90.31679999999999</v>
      </c>
      <c r="Q130" s="36">
        <v>928581.1025634198</v>
      </c>
      <c r="S130" s="24"/>
      <c r="T130" s="38"/>
      <c r="U130" s="38"/>
      <c r="Z130" s="38"/>
      <c r="AA130" s="38"/>
    </row>
    <row r="131" spans="1:27" ht="12.75">
      <c r="A131" s="104"/>
      <c r="B131" s="33">
        <v>16.96</v>
      </c>
      <c r="C131" s="34">
        <f t="shared" si="10"/>
        <v>61.689600000000006</v>
      </c>
      <c r="D131" s="36">
        <v>791370.7726582511</v>
      </c>
      <c r="E131" s="34">
        <f t="shared" si="16"/>
        <v>69.55199999999999</v>
      </c>
      <c r="F131" s="36">
        <v>851695.456587372</v>
      </c>
      <c r="G131" s="34">
        <f t="shared" si="17"/>
        <v>77.4144</v>
      </c>
      <c r="H131" s="36">
        <v>900968.1036211231</v>
      </c>
      <c r="I131" s="37"/>
      <c r="J131" s="104"/>
      <c r="K131" s="34">
        <v>17.26</v>
      </c>
      <c r="L131" s="34">
        <f t="shared" si="13"/>
        <v>73.2564</v>
      </c>
      <c r="M131" s="36">
        <v>867162.4476822169</v>
      </c>
      <c r="N131" s="34">
        <f t="shared" si="18"/>
        <v>82.59299999999999</v>
      </c>
      <c r="O131" s="36">
        <v>894731.4924344744</v>
      </c>
      <c r="P131" s="34">
        <f t="shared" si="19"/>
        <v>91.9296</v>
      </c>
      <c r="Q131" s="36">
        <v>944050.5355577117</v>
      </c>
      <c r="S131" s="24"/>
      <c r="T131" s="38"/>
      <c r="U131" s="38"/>
      <c r="Z131" s="38"/>
      <c r="AA131" s="38"/>
    </row>
    <row r="132" spans="1:27" ht="12.75">
      <c r="A132" s="104"/>
      <c r="B132" s="33">
        <v>17.26</v>
      </c>
      <c r="C132" s="34">
        <f t="shared" si="10"/>
        <v>62.79120000000001</v>
      </c>
      <c r="D132" s="36">
        <v>804239.5827419001</v>
      </c>
      <c r="E132" s="34">
        <f t="shared" si="16"/>
        <v>70.79400000000001</v>
      </c>
      <c r="F132" s="36">
        <v>865553.2359468989</v>
      </c>
      <c r="G132" s="34">
        <f t="shared" si="17"/>
        <v>78.79680000000002</v>
      </c>
      <c r="H132" s="36">
        <v>915570.662311867</v>
      </c>
      <c r="I132" s="37"/>
      <c r="J132" s="104"/>
      <c r="K132" s="34">
        <v>17.56</v>
      </c>
      <c r="L132" s="34">
        <f t="shared" si="13"/>
        <v>74.54159999999999</v>
      </c>
      <c r="M132" s="36">
        <v>881022.6689411906</v>
      </c>
      <c r="N132" s="34">
        <f t="shared" si="18"/>
        <v>84.04199999999997</v>
      </c>
      <c r="O132" s="36">
        <v>909461.0298964421</v>
      </c>
      <c r="P132" s="34">
        <f t="shared" si="19"/>
        <v>93.54239999999999</v>
      </c>
      <c r="Q132" s="36">
        <v>958059.7126829289</v>
      </c>
      <c r="S132" s="24"/>
      <c r="T132" s="38"/>
      <c r="U132" s="38"/>
      <c r="Z132" s="38"/>
      <c r="AA132" s="38"/>
    </row>
    <row r="133" spans="1:27" ht="12.75">
      <c r="A133" s="104"/>
      <c r="B133" s="33">
        <v>17.56</v>
      </c>
      <c r="C133" s="34">
        <f t="shared" si="10"/>
        <v>63.892799999999994</v>
      </c>
      <c r="D133" s="36">
        <v>817108.3928255494</v>
      </c>
      <c r="E133" s="34">
        <f t="shared" si="16"/>
        <v>72.03599999999999</v>
      </c>
      <c r="F133" s="36">
        <v>879411.015306426</v>
      </c>
      <c r="G133" s="34">
        <f t="shared" si="17"/>
        <v>80.1792</v>
      </c>
      <c r="H133" s="36">
        <v>930170.7791031646</v>
      </c>
      <c r="I133" s="37"/>
      <c r="J133" s="104"/>
      <c r="K133" s="34">
        <v>17.86</v>
      </c>
      <c r="L133" s="34">
        <f t="shared" si="13"/>
        <v>75.82679999999999</v>
      </c>
      <c r="M133" s="36">
        <v>894880.4483007176</v>
      </c>
      <c r="N133" s="34">
        <f t="shared" si="18"/>
        <v>85.49099999999999</v>
      </c>
      <c r="O133" s="36">
        <v>924188.1254589638</v>
      </c>
      <c r="P133" s="34">
        <f t="shared" si="19"/>
        <v>95.1552</v>
      </c>
      <c r="Q133" s="36">
        <v>974996.7272446346</v>
      </c>
      <c r="S133" s="24"/>
      <c r="T133" s="38"/>
      <c r="U133" s="38"/>
      <c r="Z133" s="38"/>
      <c r="AA133" s="38"/>
    </row>
    <row r="134" spans="1:27" ht="12.75">
      <c r="A134" s="104"/>
      <c r="B134" s="33">
        <v>17.86</v>
      </c>
      <c r="C134" s="34">
        <f t="shared" si="10"/>
        <v>64.9944</v>
      </c>
      <c r="D134" s="36">
        <v>829979.6448086449</v>
      </c>
      <c r="E134" s="34">
        <f t="shared" si="16"/>
        <v>73.27799999999999</v>
      </c>
      <c r="F134" s="36">
        <v>893271.2365653999</v>
      </c>
      <c r="G134" s="34">
        <f t="shared" si="17"/>
        <v>81.5616</v>
      </c>
      <c r="H134" s="36">
        <v>944773.3377939089</v>
      </c>
      <c r="I134" s="37"/>
      <c r="J134" s="104"/>
      <c r="K134" s="34">
        <v>18.16</v>
      </c>
      <c r="L134" s="34">
        <f t="shared" si="13"/>
        <v>77.112</v>
      </c>
      <c r="M134" s="36">
        <v>908738.2276602449</v>
      </c>
      <c r="N134" s="34">
        <f t="shared" si="18"/>
        <v>86.93999999999998</v>
      </c>
      <c r="O134" s="36">
        <v>938917.6629209318</v>
      </c>
      <c r="P134" s="34">
        <f t="shared" si="19"/>
        <v>96.768</v>
      </c>
      <c r="Q134" s="36">
        <v>990468.6021383725</v>
      </c>
      <c r="S134" s="24"/>
      <c r="T134" s="38"/>
      <c r="U134" s="38"/>
      <c r="Z134" s="38"/>
      <c r="AA134" s="38"/>
    </row>
    <row r="135" spans="1:27" ht="12.75">
      <c r="A135" s="104"/>
      <c r="B135" s="33">
        <v>18.16</v>
      </c>
      <c r="C135" s="34">
        <f t="shared" si="10"/>
        <v>66.096</v>
      </c>
      <c r="D135" s="36">
        <v>842848.4548922941</v>
      </c>
      <c r="E135" s="34">
        <f t="shared" si="16"/>
        <v>74.52</v>
      </c>
      <c r="F135" s="36">
        <v>907129.0159249271</v>
      </c>
      <c r="G135" s="34">
        <f t="shared" si="17"/>
        <v>82.944</v>
      </c>
      <c r="H135" s="36">
        <v>959373.4545852063</v>
      </c>
      <c r="I135" s="37"/>
      <c r="J135" s="104"/>
      <c r="K135" s="34">
        <v>18.46</v>
      </c>
      <c r="L135" s="34">
        <f t="shared" si="13"/>
        <v>78.39719999999998</v>
      </c>
      <c r="M135" s="36">
        <v>922598.448919219</v>
      </c>
      <c r="N135" s="34">
        <f t="shared" si="18"/>
        <v>88.38899999999998</v>
      </c>
      <c r="O135" s="36">
        <v>953647.2003828994</v>
      </c>
      <c r="P135" s="34">
        <f t="shared" si="19"/>
        <v>98.38079999999998</v>
      </c>
      <c r="Q135" s="36">
        <v>967258.347898319</v>
      </c>
      <c r="S135" s="24"/>
      <c r="T135" s="38"/>
      <c r="U135" s="38"/>
      <c r="Z135" s="38"/>
      <c r="AA135" s="38"/>
    </row>
    <row r="136" spans="1:27" ht="12.75">
      <c r="A136" s="104"/>
      <c r="B136" s="33">
        <v>18.46</v>
      </c>
      <c r="C136" s="34">
        <f t="shared" si="10"/>
        <v>67.19760000000001</v>
      </c>
      <c r="D136" s="36">
        <v>855717.2649759431</v>
      </c>
      <c r="E136" s="34">
        <f t="shared" si="16"/>
        <v>75.762</v>
      </c>
      <c r="F136" s="36">
        <v>920986.795284454</v>
      </c>
      <c r="G136" s="34">
        <f t="shared" si="17"/>
        <v>84.32640000000002</v>
      </c>
      <c r="H136" s="36">
        <v>973976.0132759502</v>
      </c>
      <c r="I136" s="37"/>
      <c r="J136" s="104"/>
      <c r="K136" s="34">
        <v>18.76</v>
      </c>
      <c r="L136" s="34">
        <f t="shared" si="13"/>
        <v>79.68239999999999</v>
      </c>
      <c r="M136" s="36">
        <v>936346.3428036484</v>
      </c>
      <c r="N136" s="34">
        <f t="shared" si="18"/>
        <v>89.83799999999998</v>
      </c>
      <c r="O136" s="36">
        <v>968376.7378448674</v>
      </c>
      <c r="P136" s="34">
        <f t="shared" si="19"/>
        <v>99.99359999999999</v>
      </c>
      <c r="Q136" s="36">
        <v>1021412.351925849</v>
      </c>
      <c r="S136" s="24"/>
      <c r="T136" s="38"/>
      <c r="U136" s="38"/>
      <c r="Z136" s="38"/>
      <c r="AA136" s="38"/>
    </row>
    <row r="137" spans="1:27" ht="12.75">
      <c r="A137" s="104"/>
      <c r="B137" s="33">
        <v>18.76</v>
      </c>
      <c r="C137" s="34">
        <f t="shared" si="10"/>
        <v>68.29920000000001</v>
      </c>
      <c r="D137" s="36">
        <v>868588.5169590386</v>
      </c>
      <c r="E137" s="34">
        <f t="shared" si="16"/>
        <v>77.004</v>
      </c>
      <c r="F137" s="36">
        <v>934844.5746439813</v>
      </c>
      <c r="G137" s="34">
        <f t="shared" si="17"/>
        <v>85.70880000000001</v>
      </c>
      <c r="H137" s="36">
        <v>988576.130067248</v>
      </c>
      <c r="I137" s="37"/>
      <c r="J137" s="104"/>
      <c r="K137" s="34">
        <v>19.06</v>
      </c>
      <c r="L137" s="34">
        <f t="shared" si="13"/>
        <v>80.96759999999998</v>
      </c>
      <c r="M137" s="36">
        <v>950314.0076382733</v>
      </c>
      <c r="N137" s="34">
        <f t="shared" si="18"/>
        <v>91.28699999999998</v>
      </c>
      <c r="O137" s="36">
        <v>983103.8334073891</v>
      </c>
      <c r="P137" s="34">
        <f t="shared" si="19"/>
        <v>101.60639999999998</v>
      </c>
      <c r="Q137" s="36">
        <v>1036884.2268195875</v>
      </c>
      <c r="S137" s="24"/>
      <c r="T137" s="38"/>
      <c r="U137" s="38"/>
      <c r="Z137" s="38"/>
      <c r="AA137" s="38"/>
    </row>
    <row r="138" spans="1:27" ht="12.75">
      <c r="A138" s="104"/>
      <c r="B138" s="33">
        <v>19.06</v>
      </c>
      <c r="C138" s="34">
        <f t="shared" si="10"/>
        <v>69.40079999999999</v>
      </c>
      <c r="D138" s="36">
        <v>881459.7689421341</v>
      </c>
      <c r="E138" s="34">
        <f t="shared" si="16"/>
        <v>78.24599999999998</v>
      </c>
      <c r="F138" s="36">
        <v>948704.7959029552</v>
      </c>
      <c r="G138" s="34">
        <f t="shared" si="17"/>
        <v>87.09119999999999</v>
      </c>
      <c r="H138" s="36">
        <v>1003178.6887579919</v>
      </c>
      <c r="I138" s="37"/>
      <c r="J138" s="104"/>
      <c r="K138" s="34">
        <v>19.36</v>
      </c>
      <c r="L138" s="34">
        <f t="shared" si="13"/>
        <v>82.2528</v>
      </c>
      <c r="M138" s="36">
        <v>964171.7869978003</v>
      </c>
      <c r="N138" s="34">
        <f t="shared" si="18"/>
        <v>92.73599999999998</v>
      </c>
      <c r="O138" s="36">
        <v>997833.3708693568</v>
      </c>
      <c r="P138" s="34">
        <f t="shared" si="19"/>
        <v>103.21919999999999</v>
      </c>
      <c r="Q138" s="36">
        <v>1052353.659813879</v>
      </c>
      <c r="S138" s="24"/>
      <c r="T138" s="38"/>
      <c r="U138" s="38"/>
      <c r="Z138" s="38"/>
      <c r="AA138" s="38"/>
    </row>
    <row r="139" spans="1:27" ht="12.75">
      <c r="A139" s="104"/>
      <c r="B139" s="33">
        <v>19.36</v>
      </c>
      <c r="C139" s="34">
        <f t="shared" si="10"/>
        <v>70.50240000000001</v>
      </c>
      <c r="D139" s="36">
        <v>894328.5790257835</v>
      </c>
      <c r="E139" s="34">
        <f t="shared" si="16"/>
        <v>79.488</v>
      </c>
      <c r="F139" s="36">
        <v>962562.5752624823</v>
      </c>
      <c r="G139" s="34">
        <f t="shared" si="17"/>
        <v>88.4736</v>
      </c>
      <c r="H139" s="36">
        <v>1017778.8055492894</v>
      </c>
      <c r="I139" s="37"/>
      <c r="J139" s="104"/>
      <c r="K139" s="34">
        <v>19.66</v>
      </c>
      <c r="L139" s="34">
        <f t="shared" si="13"/>
        <v>83.538</v>
      </c>
      <c r="M139" s="36">
        <v>978032.0082567744</v>
      </c>
      <c r="N139" s="34">
        <f t="shared" si="18"/>
        <v>94.18499999999999</v>
      </c>
      <c r="O139" s="36">
        <v>1012562.9083313248</v>
      </c>
      <c r="P139" s="34">
        <f t="shared" si="19"/>
        <v>104.832</v>
      </c>
      <c r="Q139" s="36">
        <v>1067825.5347076175</v>
      </c>
      <c r="S139" s="24"/>
      <c r="T139" s="38"/>
      <c r="U139" s="38"/>
      <c r="Z139" s="38"/>
      <c r="AA139" s="38"/>
    </row>
    <row r="140" spans="1:27" ht="12.75">
      <c r="A140" s="104"/>
      <c r="B140" s="33">
        <v>19.66</v>
      </c>
      <c r="C140" s="34">
        <f t="shared" si="10"/>
        <v>71.604</v>
      </c>
      <c r="D140" s="36">
        <v>907197.3891094326</v>
      </c>
      <c r="E140" s="34">
        <f t="shared" si="16"/>
        <v>80.73</v>
      </c>
      <c r="F140" s="36">
        <v>976420.3546220097</v>
      </c>
      <c r="G140" s="34">
        <f t="shared" si="17"/>
        <v>89.85600000000001</v>
      </c>
      <c r="H140" s="36">
        <v>1032381.3642400333</v>
      </c>
      <c r="I140" s="37"/>
      <c r="J140" s="104"/>
      <c r="K140" s="34">
        <v>19.96</v>
      </c>
      <c r="L140" s="34">
        <f t="shared" si="13"/>
        <v>84.82319999999999</v>
      </c>
      <c r="M140" s="36">
        <v>991889.7876163012</v>
      </c>
      <c r="N140" s="34">
        <f t="shared" si="18"/>
        <v>95.63399999999997</v>
      </c>
      <c r="O140" s="36">
        <v>1027290.0038938462</v>
      </c>
      <c r="P140" s="34">
        <f t="shared" si="19"/>
        <v>106.44479999999999</v>
      </c>
      <c r="Q140" s="36">
        <v>1083299.8515008022</v>
      </c>
      <c r="S140" s="24"/>
      <c r="T140" s="38"/>
      <c r="U140" s="38"/>
      <c r="Z140" s="38"/>
      <c r="AA140" s="38"/>
    </row>
    <row r="141" spans="1:27" ht="12.75">
      <c r="A141" s="104"/>
      <c r="B141" s="33">
        <v>19.96</v>
      </c>
      <c r="C141" s="34">
        <f t="shared" si="10"/>
        <v>72.7056</v>
      </c>
      <c r="D141" s="36">
        <v>920068.6410925279</v>
      </c>
      <c r="E141" s="34">
        <f t="shared" si="16"/>
        <v>81.972</v>
      </c>
      <c r="F141" s="36">
        <v>990280.5758809834</v>
      </c>
      <c r="G141" s="34">
        <f t="shared" si="17"/>
        <v>91.2384</v>
      </c>
      <c r="H141" s="36">
        <v>1046981.4810313305</v>
      </c>
      <c r="I141" s="37"/>
      <c r="J141" s="104"/>
      <c r="K141" s="34">
        <v>20.26</v>
      </c>
      <c r="L141" s="34">
        <f t="shared" si="13"/>
        <v>86.10839999999999</v>
      </c>
      <c r="M141" s="36">
        <v>1006441.0664186667</v>
      </c>
      <c r="N141" s="34">
        <f t="shared" si="18"/>
        <v>97.08299999999998</v>
      </c>
      <c r="O141" s="36">
        <v>1042019.5413558136</v>
      </c>
      <c r="P141" s="34">
        <f t="shared" si="19"/>
        <v>108.05759999999998</v>
      </c>
      <c r="Q141" s="36">
        <v>1098769.2844950934</v>
      </c>
      <c r="S141" s="24"/>
      <c r="T141" s="38"/>
      <c r="U141" s="38"/>
      <c r="Z141" s="38"/>
      <c r="AA141" s="38"/>
    </row>
    <row r="142" spans="1:27" ht="12.75">
      <c r="A142" s="104"/>
      <c r="B142" s="33">
        <v>20.26</v>
      </c>
      <c r="C142" s="34">
        <f t="shared" si="10"/>
        <v>73.80720000000001</v>
      </c>
      <c r="D142" s="36">
        <v>932937.4511761771</v>
      </c>
      <c r="E142" s="34">
        <f t="shared" si="16"/>
        <v>83.21400000000001</v>
      </c>
      <c r="F142" s="36">
        <v>1004138.3552405102</v>
      </c>
      <c r="G142" s="34">
        <f t="shared" si="17"/>
        <v>92.62080000000002</v>
      </c>
      <c r="H142" s="36">
        <v>1061584.0397220745</v>
      </c>
      <c r="I142" s="37"/>
      <c r="J142" s="39"/>
      <c r="K142" s="39"/>
      <c r="L142" s="40"/>
      <c r="M142" s="26"/>
      <c r="N142" s="40"/>
      <c r="O142" s="26"/>
      <c r="P142" s="40"/>
      <c r="Q142" s="26"/>
      <c r="S142" s="24"/>
      <c r="T142" s="38"/>
      <c r="U142" s="38"/>
      <c r="Z142" s="38"/>
      <c r="AA142" s="38"/>
    </row>
    <row r="143" spans="1:26" ht="12.75">
      <c r="A143" s="41"/>
      <c r="B143" s="24"/>
      <c r="C143" s="25"/>
      <c r="D143" s="26"/>
      <c r="E143" s="25"/>
      <c r="F143" s="26"/>
      <c r="G143" s="25"/>
      <c r="H143" s="26"/>
      <c r="I143" s="30"/>
      <c r="J143" s="24"/>
      <c r="K143" s="24"/>
      <c r="L143" s="25"/>
      <c r="M143" s="26"/>
      <c r="N143" s="25"/>
      <c r="O143" s="26"/>
      <c r="P143" s="25"/>
      <c r="Q143" s="26"/>
      <c r="S143" s="24"/>
      <c r="T143" s="38"/>
      <c r="U143" s="38"/>
      <c r="Z143" s="38"/>
    </row>
    <row r="144" spans="1:26" ht="12.75">
      <c r="A144" s="41"/>
      <c r="B144" s="24"/>
      <c r="C144" s="25"/>
      <c r="D144" s="26"/>
      <c r="E144" s="25"/>
      <c r="F144" s="26"/>
      <c r="G144" s="25"/>
      <c r="H144" s="26"/>
      <c r="I144" s="30"/>
      <c r="J144" s="24"/>
      <c r="K144" s="24"/>
      <c r="L144" s="25"/>
      <c r="M144" s="26"/>
      <c r="N144" s="25"/>
      <c r="O144" s="26"/>
      <c r="P144" s="25"/>
      <c r="Q144" s="26"/>
      <c r="S144" s="24"/>
      <c r="T144" s="38"/>
      <c r="U144" s="38"/>
      <c r="Z144" s="38"/>
    </row>
    <row r="145" spans="1:26" s="46" customFormat="1" ht="12.75" customHeight="1">
      <c r="A145" s="107" t="s">
        <v>5</v>
      </c>
      <c r="B145" s="107"/>
      <c r="C145" s="105" t="s">
        <v>6</v>
      </c>
      <c r="D145" s="106"/>
      <c r="E145" s="105" t="s">
        <v>7</v>
      </c>
      <c r="F145" s="106"/>
      <c r="G145" s="105" t="s">
        <v>8</v>
      </c>
      <c r="H145" s="106"/>
      <c r="I145" s="45"/>
      <c r="J145" s="107" t="s">
        <v>5</v>
      </c>
      <c r="K145" s="107"/>
      <c r="L145" s="105" t="s">
        <v>6</v>
      </c>
      <c r="M145" s="106"/>
      <c r="N145" s="105" t="s">
        <v>7</v>
      </c>
      <c r="O145" s="106"/>
      <c r="P145" s="105" t="s">
        <v>8</v>
      </c>
      <c r="Q145" s="106"/>
      <c r="S145" s="47"/>
      <c r="T145" s="48"/>
      <c r="U145" s="48"/>
      <c r="Z145" s="48"/>
    </row>
    <row r="146" spans="1:26" s="46" customFormat="1" ht="14.25">
      <c r="A146" s="107"/>
      <c r="B146" s="107"/>
      <c r="C146" s="49" t="s">
        <v>9</v>
      </c>
      <c r="D146" s="50" t="s">
        <v>10</v>
      </c>
      <c r="E146" s="49" t="s">
        <v>9</v>
      </c>
      <c r="F146" s="50" t="s">
        <v>10</v>
      </c>
      <c r="G146" s="49" t="s">
        <v>9</v>
      </c>
      <c r="H146" s="50" t="s">
        <v>10</v>
      </c>
      <c r="I146" s="45"/>
      <c r="J146" s="107"/>
      <c r="K146" s="107"/>
      <c r="L146" s="49" t="s">
        <v>9</v>
      </c>
      <c r="M146" s="50" t="s">
        <v>10</v>
      </c>
      <c r="N146" s="49" t="s">
        <v>9</v>
      </c>
      <c r="O146" s="50" t="s">
        <v>10</v>
      </c>
      <c r="P146" s="49" t="s">
        <v>9</v>
      </c>
      <c r="Q146" s="50" t="s">
        <v>10</v>
      </c>
      <c r="S146" s="47"/>
      <c r="T146" s="48"/>
      <c r="U146" s="48"/>
      <c r="Z146" s="48"/>
    </row>
    <row r="147" spans="1:27" ht="12.75">
      <c r="A147" s="104">
        <v>2.56</v>
      </c>
      <c r="B147" s="33">
        <v>2.56</v>
      </c>
      <c r="C147" s="34">
        <f aca="true" t="shared" si="20" ref="C147:C206">(2.56-0.16)*(B147-0.16)*(2.2-0.16)</f>
        <v>11.750399999999999</v>
      </c>
      <c r="D147" s="35">
        <v>185465.885</v>
      </c>
      <c r="E147" s="34">
        <f aca="true" t="shared" si="21" ref="E147:E178">(2.56-0.16)*(B147-0.16)*(2.46-0.16)</f>
        <v>13.248</v>
      </c>
      <c r="F147" s="36">
        <v>213891.15913049722</v>
      </c>
      <c r="G147" s="34">
        <f aca="true" t="shared" si="22" ref="G147:G178">(2.56-0.16)*(B147-0.16)*(2.72-0.16)</f>
        <v>14.7456</v>
      </c>
      <c r="H147" s="36">
        <v>225689.4234089044</v>
      </c>
      <c r="I147" s="37"/>
      <c r="J147" s="104">
        <v>2.86</v>
      </c>
      <c r="K147" s="34">
        <v>2.86</v>
      </c>
      <c r="L147" s="34">
        <f aca="true" t="shared" si="23" ref="L147:L205">(2.86-0.16)*(K147-0.16)*(2.2-0.16)</f>
        <v>14.871599999999997</v>
      </c>
      <c r="M147" s="36">
        <v>246066.35160445893</v>
      </c>
      <c r="N147" s="34">
        <f aca="true" t="shared" si="24" ref="N147:N178">(2.86-0.16)*(K147-0.16)*(2.46-0.16)</f>
        <v>16.766999999999996</v>
      </c>
      <c r="O147" s="36">
        <v>263648.02762007044</v>
      </c>
      <c r="P147" s="34">
        <f aca="true" t="shared" si="25" ref="P147:P178">(2.86-0.16)*(K147-0.16)*(2.72-0.16)</f>
        <v>18.662399999999995</v>
      </c>
      <c r="Q147" s="36">
        <v>275475.7179934408</v>
      </c>
      <c r="S147" s="24"/>
      <c r="T147" s="38"/>
      <c r="U147" s="38"/>
      <c r="Z147" s="38"/>
      <c r="AA147" s="38"/>
    </row>
    <row r="148" spans="1:27" ht="12.75">
      <c r="A148" s="104"/>
      <c r="B148" s="33">
        <v>2.86</v>
      </c>
      <c r="C148" s="34">
        <f t="shared" si="20"/>
        <v>13.219199999999999</v>
      </c>
      <c r="D148" s="36">
        <v>218042.08538694328</v>
      </c>
      <c r="E148" s="34">
        <f t="shared" si="21"/>
        <v>14.903999999999998</v>
      </c>
      <c r="F148" s="36">
        <v>233885.12899656655</v>
      </c>
      <c r="G148" s="34">
        <f t="shared" si="22"/>
        <v>16.5888</v>
      </c>
      <c r="H148" s="36">
        <v>249969.9206514046</v>
      </c>
      <c r="I148" s="37"/>
      <c r="J148" s="104"/>
      <c r="K148" s="34">
        <v>3.16</v>
      </c>
      <c r="L148" s="34">
        <f t="shared" si="23"/>
        <v>16.524</v>
      </c>
      <c r="M148" s="36">
        <v>262604.43690920225</v>
      </c>
      <c r="N148" s="34">
        <f t="shared" si="24"/>
        <v>18.63</v>
      </c>
      <c r="O148" s="36">
        <v>269642.2481563872</v>
      </c>
      <c r="P148" s="34">
        <f t="shared" si="25"/>
        <v>20.736</v>
      </c>
      <c r="Q148" s="36">
        <v>281363.42389631044</v>
      </c>
      <c r="S148" s="24"/>
      <c r="T148" s="38"/>
      <c r="U148" s="38"/>
      <c r="Z148" s="38"/>
      <c r="AA148" s="38"/>
    </row>
    <row r="149" spans="1:27" ht="12.75">
      <c r="A149" s="104"/>
      <c r="B149" s="33">
        <v>3.16</v>
      </c>
      <c r="C149" s="34">
        <f t="shared" si="20"/>
        <v>14.687999999999999</v>
      </c>
      <c r="D149" s="36">
        <v>232644.6440776873</v>
      </c>
      <c r="E149" s="34">
        <f t="shared" si="21"/>
        <v>16.56</v>
      </c>
      <c r="F149" s="36">
        <v>249474.21506374262</v>
      </c>
      <c r="G149" s="34">
        <f t="shared" si="22"/>
        <v>18.432</v>
      </c>
      <c r="H149" s="36">
        <v>262867.1432251337</v>
      </c>
      <c r="I149" s="37"/>
      <c r="J149" s="104"/>
      <c r="K149" s="34">
        <v>3.46</v>
      </c>
      <c r="L149" s="34">
        <f t="shared" si="23"/>
        <v>18.176399999999997</v>
      </c>
      <c r="M149" s="36">
        <v>268704.04468479386</v>
      </c>
      <c r="N149" s="34">
        <f t="shared" si="24"/>
        <v>20.492999999999995</v>
      </c>
      <c r="O149" s="36">
        <v>279150.233475356</v>
      </c>
      <c r="P149" s="34">
        <f t="shared" si="25"/>
        <v>22.809599999999996</v>
      </c>
      <c r="Q149" s="36">
        <v>286172.6221997203</v>
      </c>
      <c r="S149" s="24"/>
      <c r="T149" s="38"/>
      <c r="U149" s="38"/>
      <c r="Z149" s="38"/>
      <c r="AA149" s="38"/>
    </row>
    <row r="150" spans="1:27" ht="12.75">
      <c r="A150" s="104"/>
      <c r="B150" s="33">
        <v>3.46</v>
      </c>
      <c r="C150" s="34">
        <f t="shared" si="20"/>
        <v>16.156799999999997</v>
      </c>
      <c r="D150" s="36">
        <v>247496.2765119859</v>
      </c>
      <c r="E150" s="34">
        <f t="shared" si="21"/>
        <v>18.215999999999998</v>
      </c>
      <c r="F150" s="36">
        <v>256687.43462763834</v>
      </c>
      <c r="G150" s="34">
        <f t="shared" si="22"/>
        <v>20.275199999999998</v>
      </c>
      <c r="H150" s="36">
        <v>266306.9257374308</v>
      </c>
      <c r="I150" s="37"/>
      <c r="J150" s="104"/>
      <c r="K150" s="34">
        <v>3.76</v>
      </c>
      <c r="L150" s="34">
        <f t="shared" si="23"/>
        <v>19.828799999999998</v>
      </c>
      <c r="M150" s="36">
        <v>284296.21525653364</v>
      </c>
      <c r="N150" s="34">
        <f t="shared" si="24"/>
        <v>22.355999999999995</v>
      </c>
      <c r="O150" s="36">
        <v>295564.9385975337</v>
      </c>
      <c r="P150" s="34">
        <f t="shared" si="25"/>
        <v>24.8832</v>
      </c>
      <c r="Q150" s="36">
        <v>302584.7569014279</v>
      </c>
      <c r="S150" s="24"/>
      <c r="T150" s="38"/>
      <c r="U150" s="38"/>
      <c r="Z150" s="38"/>
      <c r="AA150" s="38"/>
    </row>
    <row r="151" spans="1:27" ht="12.75">
      <c r="A151" s="104"/>
      <c r="B151" s="33">
        <v>3.76</v>
      </c>
      <c r="C151" s="34">
        <f t="shared" si="20"/>
        <v>17.6256</v>
      </c>
      <c r="D151" s="36">
        <v>262223.3720745072</v>
      </c>
      <c r="E151" s="34">
        <f t="shared" si="21"/>
        <v>19.871999999999996</v>
      </c>
      <c r="F151" s="36">
        <v>269190.1111956933</v>
      </c>
      <c r="G151" s="34">
        <f t="shared" si="22"/>
        <v>22.118399999999998</v>
      </c>
      <c r="H151" s="36">
        <v>274062.15479588</v>
      </c>
      <c r="I151" s="37"/>
      <c r="J151" s="104"/>
      <c r="K151" s="34">
        <v>4.06</v>
      </c>
      <c r="L151" s="34">
        <f t="shared" si="23"/>
        <v>21.481199999999994</v>
      </c>
      <c r="M151" s="36">
        <v>280895.5489745666</v>
      </c>
      <c r="N151" s="34">
        <f t="shared" si="24"/>
        <v>24.218999999999994</v>
      </c>
      <c r="O151" s="36">
        <v>300122.2940910542</v>
      </c>
      <c r="P151" s="34">
        <f t="shared" si="25"/>
        <v>26.956799999999994</v>
      </c>
      <c r="Q151" s="36">
        <v>319112.5605242908</v>
      </c>
      <c r="S151" s="24"/>
      <c r="T151" s="38"/>
      <c r="U151" s="38"/>
      <c r="Z151" s="38"/>
      <c r="AA151" s="38"/>
    </row>
    <row r="152" spans="1:27" ht="12.75">
      <c r="A152" s="104"/>
      <c r="B152" s="33">
        <v>4.06</v>
      </c>
      <c r="C152" s="34">
        <f t="shared" si="20"/>
        <v>19.094399999999997</v>
      </c>
      <c r="D152" s="36">
        <v>262616.5178854118</v>
      </c>
      <c r="E152" s="34">
        <f t="shared" si="21"/>
        <v>21.52799999999999</v>
      </c>
      <c r="F152" s="36">
        <v>277072.5626093592</v>
      </c>
      <c r="G152" s="34">
        <f t="shared" si="22"/>
        <v>23.961599999999994</v>
      </c>
      <c r="H152" s="36">
        <v>284000.23133939935</v>
      </c>
      <c r="I152" s="37"/>
      <c r="J152" s="104"/>
      <c r="K152" s="34">
        <v>4.36</v>
      </c>
      <c r="L152" s="34">
        <f t="shared" si="23"/>
        <v>23.1336</v>
      </c>
      <c r="M152" s="36">
        <v>295901.6636791194</v>
      </c>
      <c r="N152" s="34">
        <f t="shared" si="24"/>
        <v>26.081999999999997</v>
      </c>
      <c r="O152" s="36">
        <v>315714.46466279397</v>
      </c>
      <c r="P152" s="34">
        <f t="shared" si="25"/>
        <v>29.0304</v>
      </c>
      <c r="Q152" s="36">
        <v>335527.2656464684</v>
      </c>
      <c r="S152" s="24"/>
      <c r="T152" s="38"/>
      <c r="U152" s="38"/>
      <c r="Z152" s="38"/>
      <c r="AA152" s="38"/>
    </row>
    <row r="153" spans="1:27" ht="12.75">
      <c r="A153" s="104"/>
      <c r="B153" s="33">
        <v>4.36</v>
      </c>
      <c r="C153" s="34">
        <f t="shared" si="20"/>
        <v>20.563200000000002</v>
      </c>
      <c r="D153" s="36">
        <v>266628.55867619644</v>
      </c>
      <c r="E153" s="34">
        <f t="shared" si="21"/>
        <v>23.183999999999997</v>
      </c>
      <c r="F153" s="36">
        <v>280662.1547958798</v>
      </c>
      <c r="G153" s="34">
        <f t="shared" si="22"/>
        <v>25.8048</v>
      </c>
      <c r="H153" s="36">
        <v>298817.67718144547</v>
      </c>
      <c r="I153" s="37"/>
      <c r="J153" s="104"/>
      <c r="K153" s="34">
        <v>4.66</v>
      </c>
      <c r="L153" s="34">
        <f t="shared" si="23"/>
        <v>24.785999999999998</v>
      </c>
      <c r="M153" s="36">
        <v>314433.0476695934</v>
      </c>
      <c r="N153" s="34">
        <f t="shared" si="24"/>
        <v>27.944999999999993</v>
      </c>
      <c r="O153" s="36">
        <v>331424.8745761592</v>
      </c>
      <c r="P153" s="34">
        <f t="shared" si="25"/>
        <v>31.103999999999996</v>
      </c>
      <c r="Q153" s="36">
        <v>351939.40034817613</v>
      </c>
      <c r="S153" s="24"/>
      <c r="T153" s="38"/>
      <c r="U153" s="38"/>
      <c r="Z153" s="38"/>
      <c r="AA153" s="38"/>
    </row>
    <row r="154" spans="1:27" ht="12.75">
      <c r="A154" s="104"/>
      <c r="B154" s="33">
        <v>4.66</v>
      </c>
      <c r="C154" s="34">
        <f t="shared" si="20"/>
        <v>22.031999999999996</v>
      </c>
      <c r="D154" s="36">
        <v>275873.58998107235</v>
      </c>
      <c r="E154" s="34">
        <f t="shared" si="21"/>
        <v>24.839999999999996</v>
      </c>
      <c r="F154" s="36">
        <v>294693.3090161165</v>
      </c>
      <c r="G154" s="34">
        <f t="shared" si="22"/>
        <v>27.647999999999996</v>
      </c>
      <c r="H154" s="36">
        <v>313517.91185005417</v>
      </c>
      <c r="I154" s="37"/>
      <c r="J154" s="104"/>
      <c r="K154" s="34">
        <v>4.96</v>
      </c>
      <c r="L154" s="34">
        <f t="shared" si="23"/>
        <v>26.438399999999998</v>
      </c>
      <c r="M154" s="36">
        <v>325677.4144049739</v>
      </c>
      <c r="N154" s="34">
        <f t="shared" si="24"/>
        <v>29.807999999999996</v>
      </c>
      <c r="O154" s="36">
        <v>347014.4747274288</v>
      </c>
      <c r="P154" s="34">
        <f t="shared" si="25"/>
        <v>33.1776</v>
      </c>
      <c r="Q154" s="36">
        <v>368472.34481197933</v>
      </c>
      <c r="S154" s="24"/>
      <c r="T154" s="38"/>
      <c r="U154" s="38"/>
      <c r="Z154" s="38"/>
      <c r="AA154" s="38"/>
    </row>
    <row r="155" spans="1:27" ht="12.75">
      <c r="A155" s="104"/>
      <c r="B155" s="33">
        <v>4.96</v>
      </c>
      <c r="C155" s="34">
        <f t="shared" si="20"/>
        <v>23.500799999999998</v>
      </c>
      <c r="D155" s="36">
        <v>289238.1056523838</v>
      </c>
      <c r="E155" s="34">
        <f t="shared" si="21"/>
        <v>26.496</v>
      </c>
      <c r="F155" s="36">
        <v>308726.90513579984</v>
      </c>
      <c r="G155" s="34">
        <f t="shared" si="22"/>
        <v>29.4912</v>
      </c>
      <c r="H155" s="36">
        <v>328328.0319937602</v>
      </c>
      <c r="I155" s="37"/>
      <c r="J155" s="104"/>
      <c r="K155" s="34">
        <v>5.26</v>
      </c>
      <c r="L155" s="34">
        <f t="shared" si="23"/>
        <v>28.090799999999994</v>
      </c>
      <c r="M155" s="36">
        <v>340567.86018837127</v>
      </c>
      <c r="N155" s="34">
        <f t="shared" si="24"/>
        <v>31.670999999999992</v>
      </c>
      <c r="O155" s="36">
        <v>362843.1239824195</v>
      </c>
      <c r="P155" s="34">
        <f t="shared" si="25"/>
        <v>35.2512</v>
      </c>
      <c r="Q155" s="36">
        <v>384884.47951368697</v>
      </c>
      <c r="S155" s="24"/>
      <c r="T155" s="38"/>
      <c r="U155" s="38"/>
      <c r="Z155" s="38"/>
      <c r="AA155" s="38"/>
    </row>
    <row r="156" spans="1:27" ht="12.75">
      <c r="A156" s="104"/>
      <c r="B156" s="33">
        <v>5.26</v>
      </c>
      <c r="C156" s="34">
        <f t="shared" si="20"/>
        <v>24.969599999999996</v>
      </c>
      <c r="D156" s="36">
        <v>302487.8520497044</v>
      </c>
      <c r="E156" s="34">
        <f t="shared" si="21"/>
        <v>28.151999999999994</v>
      </c>
      <c r="F156" s="36">
        <v>322760.5012554832</v>
      </c>
      <c r="G156" s="34">
        <f t="shared" si="22"/>
        <v>31.334399999999995</v>
      </c>
      <c r="H156" s="36">
        <v>343030.70856181544</v>
      </c>
      <c r="I156" s="37"/>
      <c r="J156" s="104"/>
      <c r="K156" s="34">
        <v>5.56</v>
      </c>
      <c r="L156" s="34">
        <f t="shared" si="23"/>
        <v>29.743199999999995</v>
      </c>
      <c r="M156" s="36">
        <v>355455.7355512984</v>
      </c>
      <c r="N156" s="34">
        <f t="shared" si="24"/>
        <v>33.53399999999999</v>
      </c>
      <c r="O156" s="36">
        <v>378435.2945541592</v>
      </c>
      <c r="P156" s="34">
        <f t="shared" si="25"/>
        <v>37.32479999999999</v>
      </c>
      <c r="Q156" s="36">
        <v>401412.28313654993</v>
      </c>
      <c r="S156" s="24"/>
      <c r="T156" s="38"/>
      <c r="U156" s="38"/>
      <c r="Z156" s="38"/>
      <c r="AA156" s="38"/>
    </row>
    <row r="157" spans="1:27" ht="12.75">
      <c r="A157" s="104"/>
      <c r="B157" s="33">
        <v>5.56</v>
      </c>
      <c r="C157" s="34">
        <f t="shared" si="20"/>
        <v>26.438399999999998</v>
      </c>
      <c r="D157" s="36">
        <v>317339.4844840029</v>
      </c>
      <c r="E157" s="34">
        <f t="shared" si="21"/>
        <v>29.807999999999996</v>
      </c>
      <c r="F157" s="36">
        <v>338352.0292221055</v>
      </c>
      <c r="G157" s="34">
        <f t="shared" si="22"/>
        <v>33.1776</v>
      </c>
      <c r="H157" s="36">
        <v>359364.5739602079</v>
      </c>
      <c r="I157" s="37"/>
      <c r="J157" s="104"/>
      <c r="K157" s="34">
        <v>5.86</v>
      </c>
      <c r="L157" s="34">
        <f t="shared" si="23"/>
        <v>31.395599999999998</v>
      </c>
      <c r="M157" s="36">
        <v>371998.96169698215</v>
      </c>
      <c r="N157" s="34">
        <f t="shared" si="24"/>
        <v>35.39699999999999</v>
      </c>
      <c r="O157" s="36">
        <v>394261.37338867993</v>
      </c>
      <c r="P157" s="34">
        <f t="shared" si="25"/>
        <v>39.398399999999995</v>
      </c>
      <c r="Q157" s="36">
        <v>417942.6571798829</v>
      </c>
      <c r="S157" s="24"/>
      <c r="T157" s="38"/>
      <c r="U157" s="38"/>
      <c r="Z157" s="38"/>
      <c r="AA157" s="38"/>
    </row>
    <row r="158" spans="1:27" ht="12.75">
      <c r="A158" s="104"/>
      <c r="B158" s="33">
        <v>5.86</v>
      </c>
      <c r="C158" s="34">
        <f t="shared" si="20"/>
        <v>27.9072</v>
      </c>
      <c r="D158" s="36">
        <v>332188.675018855</v>
      </c>
      <c r="E158" s="34">
        <f t="shared" si="21"/>
        <v>31.464</v>
      </c>
      <c r="F158" s="36">
        <v>353945.9990881743</v>
      </c>
      <c r="G158" s="34">
        <f t="shared" si="22"/>
        <v>35.0208</v>
      </c>
      <c r="H158" s="36">
        <v>375044.0103069082</v>
      </c>
      <c r="I158" s="37"/>
      <c r="J158" s="104"/>
      <c r="K158" s="34">
        <v>6.16</v>
      </c>
      <c r="L158" s="34">
        <f t="shared" si="23"/>
        <v>33.048</v>
      </c>
      <c r="M158" s="36">
        <v>388544.758263136</v>
      </c>
      <c r="N158" s="34">
        <f t="shared" si="24"/>
        <v>37.26</v>
      </c>
      <c r="O158" s="36">
        <v>410090.02264367044</v>
      </c>
      <c r="P158" s="34">
        <f t="shared" si="25"/>
        <v>41.472</v>
      </c>
      <c r="Q158" s="36">
        <v>434467.8903822757</v>
      </c>
      <c r="S158" s="24"/>
      <c r="T158" s="38"/>
      <c r="U158" s="38"/>
      <c r="Z158" s="38"/>
      <c r="AA158" s="38"/>
    </row>
    <row r="159" spans="1:27" ht="12.75">
      <c r="A159" s="104"/>
      <c r="B159" s="33">
        <v>6.16</v>
      </c>
      <c r="C159" s="34">
        <f t="shared" si="20"/>
        <v>29.375999999999998</v>
      </c>
      <c r="D159" s="36">
        <v>347040.30745315354</v>
      </c>
      <c r="E159" s="34">
        <f t="shared" si="21"/>
        <v>33.12</v>
      </c>
      <c r="F159" s="36">
        <v>369539.96895424306</v>
      </c>
      <c r="G159" s="34">
        <f t="shared" si="22"/>
        <v>36.864</v>
      </c>
      <c r="H159" s="36">
        <v>392037.18855588615</v>
      </c>
      <c r="I159" s="37"/>
      <c r="J159" s="104"/>
      <c r="K159" s="34">
        <v>6.46</v>
      </c>
      <c r="L159" s="34">
        <f t="shared" si="23"/>
        <v>34.700399999999995</v>
      </c>
      <c r="M159" s="36">
        <v>405087.9844088196</v>
      </c>
      <c r="N159" s="34">
        <f t="shared" si="24"/>
        <v>39.12299999999999</v>
      </c>
      <c r="O159" s="36">
        <v>425918.67189866106</v>
      </c>
      <c r="P159" s="34">
        <f t="shared" si="25"/>
        <v>43.54559999999999</v>
      </c>
      <c r="Q159" s="36">
        <v>450995.69400513876</v>
      </c>
      <c r="S159" s="24"/>
      <c r="T159" s="38"/>
      <c r="U159" s="38"/>
      <c r="Z159" s="38"/>
      <c r="AA159" s="38"/>
    </row>
    <row r="160" spans="1:27" ht="12.75">
      <c r="A160" s="104"/>
      <c r="B160" s="33">
        <v>6.46</v>
      </c>
      <c r="C160" s="34">
        <f t="shared" si="20"/>
        <v>30.8448</v>
      </c>
      <c r="D160" s="36">
        <v>361889.4979880054</v>
      </c>
      <c r="E160" s="34">
        <f t="shared" si="21"/>
        <v>34.775999999999996</v>
      </c>
      <c r="F160" s="36">
        <v>385131.49692086544</v>
      </c>
      <c r="G160" s="34">
        <f t="shared" si="22"/>
        <v>38.7072</v>
      </c>
      <c r="H160" s="36">
        <v>408373.4958537253</v>
      </c>
      <c r="I160" s="37"/>
      <c r="J160" s="104"/>
      <c r="K160" s="34">
        <v>6.76</v>
      </c>
      <c r="L160" s="34">
        <f t="shared" si="23"/>
        <v>36.352799999999995</v>
      </c>
      <c r="M160" s="36">
        <v>421633.7809749733</v>
      </c>
      <c r="N160" s="34">
        <f t="shared" si="24"/>
        <v>40.98599999999999</v>
      </c>
      <c r="O160" s="36">
        <v>441747.321153652</v>
      </c>
      <c r="P160" s="34">
        <f t="shared" si="25"/>
        <v>45.61919999999999</v>
      </c>
      <c r="Q160" s="36">
        <v>467526.0680484718</v>
      </c>
      <c r="S160" s="24"/>
      <c r="T160" s="38"/>
      <c r="U160" s="38"/>
      <c r="Z160" s="38"/>
      <c r="AA160" s="38"/>
    </row>
    <row r="161" spans="1:27" ht="12.75">
      <c r="A161" s="104"/>
      <c r="B161" s="33">
        <v>6.76</v>
      </c>
      <c r="C161" s="34">
        <f t="shared" si="20"/>
        <v>32.313599999999994</v>
      </c>
      <c r="D161" s="36">
        <v>376738.68852285726</v>
      </c>
      <c r="E161" s="34">
        <f t="shared" si="21"/>
        <v>36.431999999999995</v>
      </c>
      <c r="F161" s="36">
        <v>400537.440529545</v>
      </c>
      <c r="G161" s="34">
        <f t="shared" si="22"/>
        <v>40.550399999999996</v>
      </c>
      <c r="H161" s="36">
        <v>424707.36125211784</v>
      </c>
      <c r="I161" s="37"/>
      <c r="J161" s="104"/>
      <c r="K161" s="34">
        <v>7.06</v>
      </c>
      <c r="L161" s="34">
        <f t="shared" si="23"/>
        <v>38.00519999999999</v>
      </c>
      <c r="M161" s="36">
        <v>438179.5775411272</v>
      </c>
      <c r="N161" s="34">
        <f t="shared" si="24"/>
        <v>42.84899999999999</v>
      </c>
      <c r="O161" s="36">
        <v>457573.3999881724</v>
      </c>
      <c r="P161" s="34">
        <f t="shared" si="25"/>
        <v>47.69279999999999</v>
      </c>
      <c r="Q161" s="36">
        <v>484053.87167133484</v>
      </c>
      <c r="S161" s="24"/>
      <c r="T161" s="38"/>
      <c r="U161" s="38"/>
      <c r="Z161" s="38"/>
      <c r="AA161" s="38"/>
    </row>
    <row r="162" spans="1:27" ht="12.75">
      <c r="A162" s="104"/>
      <c r="B162" s="33">
        <v>7.06</v>
      </c>
      <c r="C162" s="34">
        <f t="shared" si="20"/>
        <v>33.782399999999996</v>
      </c>
      <c r="D162" s="36">
        <v>391587.87905770936</v>
      </c>
      <c r="E162" s="34">
        <f t="shared" si="21"/>
        <v>38.087999999999994</v>
      </c>
      <c r="F162" s="36">
        <v>415941.7968266415</v>
      </c>
      <c r="G162" s="34">
        <f t="shared" si="22"/>
        <v>42.3936</v>
      </c>
      <c r="H162" s="36">
        <v>441046.11044940347</v>
      </c>
      <c r="I162" s="37"/>
      <c r="J162" s="104"/>
      <c r="K162" s="34">
        <v>7.36</v>
      </c>
      <c r="L162" s="34">
        <f t="shared" si="23"/>
        <v>39.657599999999995</v>
      </c>
      <c r="M162" s="36">
        <v>454722.8036868107</v>
      </c>
      <c r="N162" s="34">
        <f t="shared" si="24"/>
        <v>44.71199999999999</v>
      </c>
      <c r="O162" s="36">
        <v>473402.04924316314</v>
      </c>
      <c r="P162" s="34">
        <f t="shared" si="25"/>
        <v>49.7664</v>
      </c>
      <c r="Q162" s="36">
        <v>500581.6752941977</v>
      </c>
      <c r="S162" s="24"/>
      <c r="T162" s="38"/>
      <c r="U162" s="38"/>
      <c r="Z162" s="38"/>
      <c r="AA162" s="38"/>
    </row>
    <row r="163" spans="1:27" ht="12.75">
      <c r="A163" s="104"/>
      <c r="B163" s="33">
        <v>7.36</v>
      </c>
      <c r="C163" s="34">
        <f t="shared" si="20"/>
        <v>35.251200000000004</v>
      </c>
      <c r="D163" s="36">
        <v>406439.5114920079</v>
      </c>
      <c r="E163" s="34">
        <f t="shared" si="21"/>
        <v>39.744</v>
      </c>
      <c r="F163" s="36">
        <v>431910.96461962536</v>
      </c>
      <c r="G163" s="34">
        <f t="shared" si="22"/>
        <v>44.2368</v>
      </c>
      <c r="H163" s="36">
        <v>457379.97584779595</v>
      </c>
      <c r="I163" s="37"/>
      <c r="J163" s="104"/>
      <c r="K163" s="34">
        <v>7.66</v>
      </c>
      <c r="L163" s="34">
        <f t="shared" si="23"/>
        <v>41.309999999999995</v>
      </c>
      <c r="M163" s="36">
        <v>471268.6002529646</v>
      </c>
      <c r="N163" s="34">
        <f t="shared" si="24"/>
        <v>46.57499999999999</v>
      </c>
      <c r="O163" s="36">
        <v>489228.1280776837</v>
      </c>
      <c r="P163" s="34">
        <f t="shared" si="25"/>
        <v>51.83999999999999</v>
      </c>
      <c r="Q163" s="36">
        <v>517112.0493375307</v>
      </c>
      <c r="S163" s="24"/>
      <c r="T163" s="38"/>
      <c r="U163" s="38"/>
      <c r="Z163" s="38"/>
      <c r="AA163" s="38"/>
    </row>
    <row r="164" spans="1:27" ht="12.75">
      <c r="A164" s="104"/>
      <c r="B164" s="33">
        <v>7.66</v>
      </c>
      <c r="C164" s="34">
        <f t="shared" si="20"/>
        <v>36.72</v>
      </c>
      <c r="D164" s="36">
        <v>421291.1439263065</v>
      </c>
      <c r="E164" s="34">
        <f t="shared" si="21"/>
        <v>41.4</v>
      </c>
      <c r="F164" s="36">
        <v>447504.93448569404</v>
      </c>
      <c r="G164" s="34">
        <f t="shared" si="22"/>
        <v>46.08</v>
      </c>
      <c r="H164" s="36">
        <v>473716.28314563516</v>
      </c>
      <c r="I164" s="37"/>
      <c r="J164" s="104"/>
      <c r="K164" s="34">
        <v>7.96</v>
      </c>
      <c r="L164" s="34">
        <f t="shared" si="23"/>
        <v>42.962399999999995</v>
      </c>
      <c r="M164" s="36">
        <v>487811.8263986482</v>
      </c>
      <c r="N164" s="34">
        <f t="shared" si="24"/>
        <v>48.437999999999995</v>
      </c>
      <c r="O164" s="36">
        <v>505056.7773326743</v>
      </c>
      <c r="P164" s="34">
        <f t="shared" si="25"/>
        <v>53.913599999999995</v>
      </c>
      <c r="Q164" s="36">
        <v>533639.8529603939</v>
      </c>
      <c r="S164" s="24"/>
      <c r="T164" s="38"/>
      <c r="U164" s="38"/>
      <c r="Z164" s="38"/>
      <c r="AA164" s="38"/>
    </row>
    <row r="165" spans="1:27" ht="12.75">
      <c r="A165" s="104"/>
      <c r="B165" s="33">
        <v>7.96</v>
      </c>
      <c r="C165" s="34">
        <f t="shared" si="20"/>
        <v>38.1888</v>
      </c>
      <c r="D165" s="36">
        <v>436140.33446115843</v>
      </c>
      <c r="E165" s="34">
        <f t="shared" si="21"/>
        <v>43.056</v>
      </c>
      <c r="F165" s="36">
        <v>463096.46245231637</v>
      </c>
      <c r="G165" s="34">
        <f t="shared" si="22"/>
        <v>47.9232</v>
      </c>
      <c r="H165" s="36">
        <v>490052.5904434742</v>
      </c>
      <c r="I165" s="37"/>
      <c r="J165" s="104"/>
      <c r="K165" s="34">
        <v>8.26</v>
      </c>
      <c r="L165" s="34">
        <f t="shared" si="23"/>
        <v>44.614799999999995</v>
      </c>
      <c r="M165" s="36">
        <v>504357.622964802</v>
      </c>
      <c r="N165" s="34">
        <f t="shared" si="24"/>
        <v>50.30099999999999</v>
      </c>
      <c r="O165" s="36">
        <v>520885.42658766505</v>
      </c>
      <c r="P165" s="34">
        <f t="shared" si="25"/>
        <v>55.987199999999994</v>
      </c>
      <c r="Q165" s="36">
        <v>550167.6565832566</v>
      </c>
      <c r="S165" s="24"/>
      <c r="T165" s="38"/>
      <c r="U165" s="38"/>
      <c r="Z165" s="38"/>
      <c r="AA165" s="38"/>
    </row>
    <row r="166" spans="1:27" ht="12.75">
      <c r="A166" s="104"/>
      <c r="B166" s="33">
        <v>8.26</v>
      </c>
      <c r="C166" s="34">
        <f t="shared" si="20"/>
        <v>39.657599999999995</v>
      </c>
      <c r="D166" s="36">
        <v>450989.5249960105</v>
      </c>
      <c r="E166" s="34">
        <f t="shared" si="21"/>
        <v>44.71199999999999</v>
      </c>
      <c r="F166" s="36">
        <v>478690.43231838534</v>
      </c>
      <c r="G166" s="34">
        <f t="shared" si="22"/>
        <v>49.7664</v>
      </c>
      <c r="H166" s="36">
        <v>506388.89774131327</v>
      </c>
      <c r="I166" s="37"/>
      <c r="J166" s="104"/>
      <c r="K166" s="34">
        <v>8.56</v>
      </c>
      <c r="L166" s="34">
        <f t="shared" si="23"/>
        <v>46.2672</v>
      </c>
      <c r="M166" s="36">
        <v>520900.84911048564</v>
      </c>
      <c r="N166" s="34">
        <f t="shared" si="24"/>
        <v>52.163999999999994</v>
      </c>
      <c r="O166" s="36">
        <v>536714.0758426556</v>
      </c>
      <c r="P166" s="34">
        <f t="shared" si="25"/>
        <v>58.0608</v>
      </c>
      <c r="Q166" s="36">
        <v>566698.0306265901</v>
      </c>
      <c r="S166" s="24"/>
      <c r="T166" s="38"/>
      <c r="U166" s="38"/>
      <c r="Z166" s="38"/>
      <c r="AA166" s="38"/>
    </row>
    <row r="167" spans="1:27" ht="12.75">
      <c r="A167" s="104"/>
      <c r="B167" s="33">
        <v>8.56</v>
      </c>
      <c r="C167" s="34">
        <f t="shared" si="20"/>
        <v>41.126400000000004</v>
      </c>
      <c r="D167" s="36">
        <v>465838.71553086233</v>
      </c>
      <c r="E167" s="34">
        <f t="shared" si="21"/>
        <v>46.367999999999995</v>
      </c>
      <c r="F167" s="36">
        <v>494289.28598334733</v>
      </c>
      <c r="G167" s="34">
        <f t="shared" si="22"/>
        <v>51.6096</v>
      </c>
      <c r="H167" s="36">
        <v>522725.2050391524</v>
      </c>
      <c r="I167" s="37"/>
      <c r="J167" s="104"/>
      <c r="K167" s="34">
        <v>8.86</v>
      </c>
      <c r="L167" s="34">
        <f t="shared" si="23"/>
        <v>47.91959999999999</v>
      </c>
      <c r="M167" s="36">
        <v>537446.6456766395</v>
      </c>
      <c r="N167" s="34">
        <f t="shared" si="24"/>
        <v>54.02699999999999</v>
      </c>
      <c r="O167" s="36">
        <v>552542.7250976464</v>
      </c>
      <c r="P167" s="34">
        <f t="shared" si="25"/>
        <v>60.134399999999985</v>
      </c>
      <c r="Q167" s="36">
        <v>583225.8342494527</v>
      </c>
      <c r="S167" s="24"/>
      <c r="T167" s="38"/>
      <c r="U167" s="38"/>
      <c r="Z167" s="38"/>
      <c r="AA167" s="38"/>
    </row>
    <row r="168" spans="1:27" ht="12.75">
      <c r="A168" s="104"/>
      <c r="B168" s="33">
        <v>8.86</v>
      </c>
      <c r="C168" s="34">
        <f t="shared" si="20"/>
        <v>42.5952</v>
      </c>
      <c r="D168" s="36">
        <v>480687.90606571425</v>
      </c>
      <c r="E168" s="34">
        <f t="shared" si="21"/>
        <v>48.023999999999994</v>
      </c>
      <c r="F168" s="36">
        <v>509875.93015107623</v>
      </c>
      <c r="G168" s="34">
        <f t="shared" si="22"/>
        <v>53.452799999999996</v>
      </c>
      <c r="H168" s="36">
        <v>539061.5123369914</v>
      </c>
      <c r="I168" s="37"/>
      <c r="J168" s="104"/>
      <c r="K168" s="34">
        <v>9.16</v>
      </c>
      <c r="L168" s="34">
        <f t="shared" si="23"/>
        <v>49.571999999999996</v>
      </c>
      <c r="M168" s="36">
        <v>553989.8718223232</v>
      </c>
      <c r="N168" s="34">
        <f t="shared" si="24"/>
        <v>55.889999999999986</v>
      </c>
      <c r="O168" s="36">
        <v>568371.3743526371</v>
      </c>
      <c r="P168" s="34">
        <f t="shared" si="25"/>
        <v>62.20799999999999</v>
      </c>
      <c r="Q168" s="36">
        <v>599753.6378723157</v>
      </c>
      <c r="S168" s="24"/>
      <c r="T168" s="38"/>
      <c r="U168" s="38"/>
      <c r="Z168" s="38"/>
      <c r="AA168" s="38"/>
    </row>
    <row r="169" spans="1:27" ht="12.75">
      <c r="A169" s="104"/>
      <c r="B169" s="33">
        <v>9.16</v>
      </c>
      <c r="C169" s="34">
        <f t="shared" si="20"/>
        <v>44.06399999999999</v>
      </c>
      <c r="D169" s="36">
        <v>495539.538500013</v>
      </c>
      <c r="E169" s="34">
        <f t="shared" si="21"/>
        <v>49.67999999999999</v>
      </c>
      <c r="F169" s="36">
        <v>525469.900017145</v>
      </c>
      <c r="G169" s="34">
        <f t="shared" si="22"/>
        <v>55.29599999999999</v>
      </c>
      <c r="H169" s="36">
        <v>555397.8196348306</v>
      </c>
      <c r="I169" s="37"/>
      <c r="J169" s="104"/>
      <c r="K169" s="34">
        <v>9.46</v>
      </c>
      <c r="L169" s="34">
        <f t="shared" si="23"/>
        <v>51.2244</v>
      </c>
      <c r="M169" s="36">
        <v>570535.6683884771</v>
      </c>
      <c r="N169" s="34">
        <f t="shared" si="24"/>
        <v>57.75299999999999</v>
      </c>
      <c r="O169" s="36">
        <v>584194.8827666874</v>
      </c>
      <c r="P169" s="34">
        <f t="shared" si="25"/>
        <v>64.2816</v>
      </c>
      <c r="Q169" s="36">
        <v>615512.8857746134</v>
      </c>
      <c r="S169" s="24"/>
      <c r="T169" s="38"/>
      <c r="U169" s="38"/>
      <c r="Z169" s="38"/>
      <c r="AA169" s="38"/>
    </row>
    <row r="170" spans="1:27" ht="12.75">
      <c r="A170" s="104"/>
      <c r="B170" s="33">
        <v>9.46</v>
      </c>
      <c r="C170" s="34">
        <f t="shared" si="20"/>
        <v>45.5328</v>
      </c>
      <c r="D170" s="36">
        <v>510388.7290348648</v>
      </c>
      <c r="E170" s="34">
        <f t="shared" si="21"/>
        <v>51.336</v>
      </c>
      <c r="F170" s="36">
        <v>541061.4279837675</v>
      </c>
      <c r="G170" s="34">
        <f t="shared" si="22"/>
        <v>57.1392</v>
      </c>
      <c r="H170" s="36">
        <v>579057.3833730613</v>
      </c>
      <c r="I170" s="37"/>
      <c r="J170" s="104"/>
      <c r="K170" s="34">
        <v>9.76</v>
      </c>
      <c r="L170" s="34">
        <f t="shared" si="23"/>
        <v>52.876799999999996</v>
      </c>
      <c r="M170" s="36">
        <v>587081.4649546308</v>
      </c>
      <c r="N170" s="34">
        <f t="shared" si="24"/>
        <v>59.61599999999999</v>
      </c>
      <c r="O170" s="36">
        <v>600023.5320216785</v>
      </c>
      <c r="P170" s="34">
        <f t="shared" si="25"/>
        <v>66.3552</v>
      </c>
      <c r="Q170" s="36">
        <v>632809.2451180419</v>
      </c>
      <c r="S170" s="24"/>
      <c r="T170" s="38"/>
      <c r="U170" s="38"/>
      <c r="Z170" s="38"/>
      <c r="AA170" s="38"/>
    </row>
    <row r="171" spans="1:27" ht="12.75">
      <c r="A171" s="104"/>
      <c r="B171" s="33">
        <v>9.76</v>
      </c>
      <c r="C171" s="34">
        <f t="shared" si="20"/>
        <v>47.001599999999996</v>
      </c>
      <c r="D171" s="36">
        <v>525240.3614691636</v>
      </c>
      <c r="E171" s="34">
        <f t="shared" si="21"/>
        <v>52.992</v>
      </c>
      <c r="F171" s="36">
        <v>556655.3978498364</v>
      </c>
      <c r="G171" s="34">
        <f t="shared" si="22"/>
        <v>58.9824</v>
      </c>
      <c r="H171" s="36">
        <v>588070.4342305091</v>
      </c>
      <c r="I171" s="37"/>
      <c r="J171" s="104"/>
      <c r="K171" s="34">
        <v>10.06</v>
      </c>
      <c r="L171" s="34">
        <f t="shared" si="23"/>
        <v>54.529199999999996</v>
      </c>
      <c r="M171" s="36">
        <v>603624.6911003146</v>
      </c>
      <c r="N171" s="34">
        <f t="shared" si="24"/>
        <v>61.478999999999985</v>
      </c>
      <c r="O171" s="36">
        <v>615852.181276669</v>
      </c>
      <c r="P171" s="34">
        <f t="shared" si="25"/>
        <v>68.4288</v>
      </c>
      <c r="Q171" s="36">
        <v>649337.0487409048</v>
      </c>
      <c r="S171" s="24"/>
      <c r="T171" s="38"/>
      <c r="U171" s="38"/>
      <c r="Z171" s="38"/>
      <c r="AA171" s="38"/>
    </row>
    <row r="172" spans="1:27" ht="12.75">
      <c r="A172" s="104"/>
      <c r="B172" s="33">
        <v>10.06</v>
      </c>
      <c r="C172" s="34">
        <f t="shared" si="20"/>
        <v>48.470400000000005</v>
      </c>
      <c r="D172" s="36">
        <v>540089.5520040154</v>
      </c>
      <c r="E172" s="34">
        <f t="shared" si="21"/>
        <v>54.647999999999996</v>
      </c>
      <c r="F172" s="36">
        <v>572246.9258164585</v>
      </c>
      <c r="G172" s="34">
        <f t="shared" si="22"/>
        <v>60.82560000000001</v>
      </c>
      <c r="H172" s="36">
        <v>604404.2996289015</v>
      </c>
      <c r="I172" s="37"/>
      <c r="J172" s="104"/>
      <c r="K172" s="34">
        <v>10.36</v>
      </c>
      <c r="L172" s="34">
        <f t="shared" si="23"/>
        <v>56.18159999999999</v>
      </c>
      <c r="M172" s="36">
        <v>620170.4876664684</v>
      </c>
      <c r="N172" s="34">
        <f t="shared" si="24"/>
        <v>63.341999999999985</v>
      </c>
      <c r="O172" s="36">
        <v>631680.8305316593</v>
      </c>
      <c r="P172" s="34">
        <f t="shared" si="25"/>
        <v>70.5024</v>
      </c>
      <c r="Q172" s="36">
        <v>665864.8523637676</v>
      </c>
      <c r="S172" s="24"/>
      <c r="T172" s="38"/>
      <c r="U172" s="38"/>
      <c r="Z172" s="38"/>
      <c r="AA172" s="38"/>
    </row>
    <row r="173" spans="1:27" ht="12.75">
      <c r="A173" s="104"/>
      <c r="B173" s="33">
        <v>10.36</v>
      </c>
      <c r="C173" s="34">
        <f t="shared" si="20"/>
        <v>49.93919999999999</v>
      </c>
      <c r="D173" s="36">
        <v>554941.1844383142</v>
      </c>
      <c r="E173" s="34">
        <f t="shared" si="21"/>
        <v>56.30399999999999</v>
      </c>
      <c r="F173" s="36">
        <v>587840.8956825273</v>
      </c>
      <c r="G173" s="34">
        <f t="shared" si="22"/>
        <v>62.66879999999999</v>
      </c>
      <c r="H173" s="36">
        <v>620740.6069267405</v>
      </c>
      <c r="I173" s="37"/>
      <c r="J173" s="104"/>
      <c r="K173" s="34">
        <v>10.66</v>
      </c>
      <c r="L173" s="34">
        <f t="shared" si="23"/>
        <v>57.833999999999996</v>
      </c>
      <c r="M173" s="36">
        <v>636713.7138121517</v>
      </c>
      <c r="N173" s="34">
        <f t="shared" si="24"/>
        <v>65.20499999999998</v>
      </c>
      <c r="O173" s="36">
        <v>647509.4797866503</v>
      </c>
      <c r="P173" s="34">
        <f t="shared" si="25"/>
        <v>72.576</v>
      </c>
      <c r="Q173" s="36">
        <v>682395.2264071007</v>
      </c>
      <c r="S173" s="24"/>
      <c r="T173" s="38"/>
      <c r="U173" s="38"/>
      <c r="Z173" s="38"/>
      <c r="AA173" s="38"/>
    </row>
    <row r="174" spans="1:27" ht="12.75">
      <c r="A174" s="104"/>
      <c r="B174" s="33">
        <v>10.66</v>
      </c>
      <c r="C174" s="34">
        <f t="shared" si="20"/>
        <v>51.408</v>
      </c>
      <c r="D174" s="36">
        <v>569790.3749731662</v>
      </c>
      <c r="E174" s="34">
        <f t="shared" si="21"/>
        <v>57.959999999999994</v>
      </c>
      <c r="F174" s="36">
        <v>603434.8655485959</v>
      </c>
      <c r="G174" s="34">
        <f t="shared" si="22"/>
        <v>64.512</v>
      </c>
      <c r="H174" s="36">
        <v>636390.7404800814</v>
      </c>
      <c r="I174" s="37"/>
      <c r="J174" s="104"/>
      <c r="K174" s="34">
        <v>10.96</v>
      </c>
      <c r="L174" s="34">
        <f t="shared" si="23"/>
        <v>59.4864</v>
      </c>
      <c r="M174" s="36">
        <v>653256.9399578355</v>
      </c>
      <c r="N174" s="34">
        <f t="shared" si="24"/>
        <v>67.068</v>
      </c>
      <c r="O174" s="36">
        <v>663338.1290416409</v>
      </c>
      <c r="P174" s="34">
        <f t="shared" si="25"/>
        <v>74.6496</v>
      </c>
      <c r="Q174" s="36">
        <v>698923.0300299637</v>
      </c>
      <c r="S174" s="24"/>
      <c r="T174" s="38"/>
      <c r="U174" s="38"/>
      <c r="Z174" s="38"/>
      <c r="AA174" s="38"/>
    </row>
    <row r="175" spans="1:27" ht="12.75">
      <c r="A175" s="104"/>
      <c r="B175" s="33">
        <v>10.96</v>
      </c>
      <c r="C175" s="34">
        <f t="shared" si="20"/>
        <v>52.8768</v>
      </c>
      <c r="D175" s="36">
        <v>584637.1236085712</v>
      </c>
      <c r="E175" s="34">
        <f t="shared" si="21"/>
        <v>59.616</v>
      </c>
      <c r="F175" s="36">
        <v>619026.3935152184</v>
      </c>
      <c r="G175" s="34">
        <f t="shared" si="22"/>
        <v>66.35520000000001</v>
      </c>
      <c r="H175" s="36">
        <v>653413.2215224185</v>
      </c>
      <c r="I175" s="37"/>
      <c r="J175" s="104"/>
      <c r="K175" s="34">
        <v>11.26</v>
      </c>
      <c r="L175" s="34">
        <f t="shared" si="23"/>
        <v>61.13879999999999</v>
      </c>
      <c r="M175" s="36">
        <v>669800.1661035195</v>
      </c>
      <c r="N175" s="34">
        <f t="shared" si="24"/>
        <v>68.93099999999998</v>
      </c>
      <c r="O175" s="36">
        <v>679164.2078761614</v>
      </c>
      <c r="P175" s="34">
        <f t="shared" si="25"/>
        <v>76.72319999999999</v>
      </c>
      <c r="Q175" s="36">
        <v>715450.8336528264</v>
      </c>
      <c r="S175" s="24"/>
      <c r="T175" s="38"/>
      <c r="U175" s="38"/>
      <c r="Z175" s="38"/>
      <c r="AA175" s="38"/>
    </row>
    <row r="176" spans="1:27" ht="12.75">
      <c r="A176" s="104"/>
      <c r="B176" s="33">
        <v>11.26</v>
      </c>
      <c r="C176" s="34">
        <f t="shared" si="20"/>
        <v>54.3456</v>
      </c>
      <c r="D176" s="36">
        <v>599488.7560428702</v>
      </c>
      <c r="E176" s="34">
        <f t="shared" si="21"/>
        <v>61.27199999999999</v>
      </c>
      <c r="F176" s="36">
        <v>634620.3633812873</v>
      </c>
      <c r="G176" s="34">
        <f t="shared" si="22"/>
        <v>68.19839999999999</v>
      </c>
      <c r="H176" s="36">
        <v>669747.086920811</v>
      </c>
      <c r="I176" s="37"/>
      <c r="J176" s="104"/>
      <c r="K176" s="34">
        <v>11.56</v>
      </c>
      <c r="L176" s="34">
        <f t="shared" si="23"/>
        <v>62.791199999999996</v>
      </c>
      <c r="M176" s="36">
        <v>686345.9626696733</v>
      </c>
      <c r="N176" s="34">
        <f t="shared" si="24"/>
        <v>70.79399999999998</v>
      </c>
      <c r="O176" s="36">
        <v>694992.857131152</v>
      </c>
      <c r="P176" s="34">
        <f t="shared" si="25"/>
        <v>78.79679999999999</v>
      </c>
      <c r="Q176" s="36">
        <v>731981.2076961597</v>
      </c>
      <c r="S176" s="24"/>
      <c r="T176" s="38"/>
      <c r="U176" s="38"/>
      <c r="Z176" s="38"/>
      <c r="AA176" s="38"/>
    </row>
    <row r="177" spans="1:27" ht="12.75">
      <c r="A177" s="104"/>
      <c r="B177" s="33">
        <v>11.56</v>
      </c>
      <c r="C177" s="34">
        <f t="shared" si="20"/>
        <v>55.8144</v>
      </c>
      <c r="D177" s="36">
        <v>614337.9465777219</v>
      </c>
      <c r="E177" s="34">
        <f t="shared" si="21"/>
        <v>62.928</v>
      </c>
      <c r="F177" s="36">
        <v>650211.8913479095</v>
      </c>
      <c r="G177" s="34">
        <f t="shared" si="22"/>
        <v>70.0416</v>
      </c>
      <c r="H177" s="36">
        <v>686083.3942186501</v>
      </c>
      <c r="I177" s="37"/>
      <c r="J177" s="104"/>
      <c r="K177" s="34">
        <v>11.86</v>
      </c>
      <c r="L177" s="34">
        <f t="shared" si="23"/>
        <v>64.44359999999999</v>
      </c>
      <c r="M177" s="36">
        <v>702889.1888153568</v>
      </c>
      <c r="N177" s="34">
        <f t="shared" si="24"/>
        <v>72.65699999999998</v>
      </c>
      <c r="O177" s="36">
        <v>710818.9359656727</v>
      </c>
      <c r="P177" s="34">
        <f t="shared" si="25"/>
        <v>80.87039999999999</v>
      </c>
      <c r="Q177" s="36">
        <v>748509.0113190226</v>
      </c>
      <c r="S177" s="24"/>
      <c r="T177" s="38"/>
      <c r="U177" s="38"/>
      <c r="Z177" s="38"/>
      <c r="AA177" s="38"/>
    </row>
    <row r="178" spans="1:27" ht="12.75">
      <c r="A178" s="104"/>
      <c r="B178" s="33">
        <v>11.86</v>
      </c>
      <c r="C178" s="34">
        <f t="shared" si="20"/>
        <v>57.2832</v>
      </c>
      <c r="D178" s="36">
        <v>629189.5790120204</v>
      </c>
      <c r="E178" s="34">
        <f t="shared" si="21"/>
        <v>64.58399999999999</v>
      </c>
      <c r="F178" s="36">
        <v>665805.8612139785</v>
      </c>
      <c r="G178" s="34">
        <f t="shared" si="22"/>
        <v>71.8848</v>
      </c>
      <c r="H178" s="36">
        <v>702419.7015164894</v>
      </c>
      <c r="I178" s="37"/>
      <c r="J178" s="104"/>
      <c r="K178" s="34">
        <v>12.16</v>
      </c>
      <c r="L178" s="34">
        <f t="shared" si="23"/>
        <v>66.096</v>
      </c>
      <c r="M178" s="36">
        <v>719434.9853815105</v>
      </c>
      <c r="N178" s="34">
        <f t="shared" si="24"/>
        <v>74.52</v>
      </c>
      <c r="O178" s="36">
        <v>726647.5852206632</v>
      </c>
      <c r="P178" s="34">
        <f t="shared" si="25"/>
        <v>82.944</v>
      </c>
      <c r="Q178" s="36">
        <v>765036.8149418854</v>
      </c>
      <c r="S178" s="24"/>
      <c r="T178" s="38"/>
      <c r="U178" s="38"/>
      <c r="Z178" s="38"/>
      <c r="AA178" s="38"/>
    </row>
    <row r="179" spans="1:27" ht="12.75">
      <c r="A179" s="104"/>
      <c r="B179" s="33">
        <v>12.16</v>
      </c>
      <c r="C179" s="34">
        <f t="shared" si="20"/>
        <v>58.751999999999995</v>
      </c>
      <c r="D179" s="36">
        <v>644038.7695468724</v>
      </c>
      <c r="E179" s="34">
        <f aca="true" t="shared" si="26" ref="E179:E206">(2.56-0.16)*(B179-0.16)*(2.46-0.16)</f>
        <v>66.24</v>
      </c>
      <c r="F179" s="36">
        <v>681399.8310800474</v>
      </c>
      <c r="G179" s="34">
        <f aca="true" t="shared" si="27" ref="G179:G206">(2.56-0.16)*(B179-0.16)*(2.72-0.16)</f>
        <v>73.728</v>
      </c>
      <c r="H179" s="36">
        <v>718756.0088143286</v>
      </c>
      <c r="I179" s="37"/>
      <c r="J179" s="104"/>
      <c r="K179" s="34">
        <v>12.46</v>
      </c>
      <c r="L179" s="34">
        <f t="shared" si="23"/>
        <v>67.7484</v>
      </c>
      <c r="M179" s="36">
        <v>735980.7819476642</v>
      </c>
      <c r="N179" s="34">
        <f aca="true" t="shared" si="28" ref="N179:N205">(2.86-0.16)*(K179-0.16)*(2.46-0.16)</f>
        <v>76.383</v>
      </c>
      <c r="O179" s="36">
        <v>742476.234475654</v>
      </c>
      <c r="P179" s="34">
        <f aca="true" t="shared" si="29" ref="P179:P205">(2.86-0.16)*(K179-0.16)*(2.72-0.16)</f>
        <v>85.0176</v>
      </c>
      <c r="Q179" s="36">
        <v>781567.1889852183</v>
      </c>
      <c r="S179" s="24"/>
      <c r="T179" s="38"/>
      <c r="U179" s="38"/>
      <c r="Z179" s="38"/>
      <c r="AA179" s="38"/>
    </row>
    <row r="180" spans="1:27" ht="12.75">
      <c r="A180" s="104"/>
      <c r="B180" s="33">
        <v>12.46</v>
      </c>
      <c r="C180" s="34">
        <f t="shared" si="20"/>
        <v>60.2208</v>
      </c>
      <c r="D180" s="36">
        <v>658890.4019811711</v>
      </c>
      <c r="E180" s="34">
        <f t="shared" si="26"/>
        <v>67.896</v>
      </c>
      <c r="F180" s="36">
        <v>696988.9171472227</v>
      </c>
      <c r="G180" s="34">
        <f t="shared" si="27"/>
        <v>75.5712</v>
      </c>
      <c r="H180" s="36">
        <v>735092.3161121678</v>
      </c>
      <c r="I180" s="37"/>
      <c r="J180" s="104"/>
      <c r="K180" s="34">
        <v>12.76</v>
      </c>
      <c r="L180" s="34">
        <f t="shared" si="23"/>
        <v>69.40079999999999</v>
      </c>
      <c r="M180" s="36">
        <v>752524.008093348</v>
      </c>
      <c r="N180" s="34">
        <f t="shared" si="28"/>
        <v>78.24599999999998</v>
      </c>
      <c r="O180" s="36">
        <v>758304.8837306448</v>
      </c>
      <c r="P180" s="34">
        <f t="shared" si="29"/>
        <v>87.09119999999999</v>
      </c>
      <c r="Q180" s="36">
        <v>798094.9926080815</v>
      </c>
      <c r="S180" s="24"/>
      <c r="T180" s="38"/>
      <c r="U180" s="38"/>
      <c r="Z180" s="38"/>
      <c r="AA180" s="38"/>
    </row>
    <row r="181" spans="1:27" ht="12.75">
      <c r="A181" s="104"/>
      <c r="B181" s="33">
        <v>12.76</v>
      </c>
      <c r="C181" s="34">
        <f t="shared" si="20"/>
        <v>61.6896</v>
      </c>
      <c r="D181" s="36">
        <v>673739.5925160231</v>
      </c>
      <c r="E181" s="34">
        <f t="shared" si="26"/>
        <v>69.55199999999999</v>
      </c>
      <c r="F181" s="36">
        <v>712582.8870132915</v>
      </c>
      <c r="G181" s="34">
        <f t="shared" si="27"/>
        <v>77.4144</v>
      </c>
      <c r="H181" s="36">
        <v>751428.6234100068</v>
      </c>
      <c r="I181" s="37"/>
      <c r="J181" s="104"/>
      <c r="K181" s="34">
        <v>13.06</v>
      </c>
      <c r="L181" s="34">
        <f t="shared" si="23"/>
        <v>71.0532</v>
      </c>
      <c r="M181" s="36">
        <v>769069.8046595015</v>
      </c>
      <c r="N181" s="34">
        <f t="shared" si="28"/>
        <v>80.109</v>
      </c>
      <c r="O181" s="36">
        <v>774130.9625651651</v>
      </c>
      <c r="P181" s="34">
        <f t="shared" si="29"/>
        <v>89.1648</v>
      </c>
      <c r="Q181" s="36">
        <v>814622.7962309445</v>
      </c>
      <c r="S181" s="24"/>
      <c r="T181" s="38"/>
      <c r="U181" s="38"/>
      <c r="Z181" s="38"/>
      <c r="AA181" s="38"/>
    </row>
    <row r="182" spans="1:27" ht="12.75">
      <c r="A182" s="104"/>
      <c r="B182" s="33">
        <v>13.06</v>
      </c>
      <c r="C182" s="34">
        <f t="shared" si="20"/>
        <v>63.1584</v>
      </c>
      <c r="D182" s="36">
        <v>688588.783050875</v>
      </c>
      <c r="E182" s="34">
        <f t="shared" si="26"/>
        <v>71.208</v>
      </c>
      <c r="F182" s="36">
        <v>728174.4149799137</v>
      </c>
      <c r="G182" s="34">
        <f t="shared" si="27"/>
        <v>79.25760000000001</v>
      </c>
      <c r="H182" s="36">
        <v>767764.930707846</v>
      </c>
      <c r="I182" s="37"/>
      <c r="J182" s="104"/>
      <c r="K182" s="34">
        <v>13.36</v>
      </c>
      <c r="L182" s="34">
        <f t="shared" si="23"/>
        <v>72.70559999999999</v>
      </c>
      <c r="M182" s="36">
        <v>785613.0308051852</v>
      </c>
      <c r="N182" s="34">
        <f t="shared" si="28"/>
        <v>81.97199999999998</v>
      </c>
      <c r="O182" s="36">
        <v>789959.6118201555</v>
      </c>
      <c r="P182" s="34">
        <f t="shared" si="29"/>
        <v>91.23839999999998</v>
      </c>
      <c r="Q182" s="36">
        <v>831153.1702742777</v>
      </c>
      <c r="S182" s="24"/>
      <c r="T182" s="38"/>
      <c r="U182" s="38"/>
      <c r="Z182" s="38"/>
      <c r="AA182" s="38"/>
    </row>
    <row r="183" spans="1:27" ht="12.75">
      <c r="A183" s="104"/>
      <c r="B183" s="33">
        <v>13.36</v>
      </c>
      <c r="C183" s="34">
        <f t="shared" si="20"/>
        <v>64.62719999999999</v>
      </c>
      <c r="D183" s="36">
        <v>703440.4154851735</v>
      </c>
      <c r="E183" s="34">
        <f t="shared" si="26"/>
        <v>72.86399999999999</v>
      </c>
      <c r="F183" s="36">
        <v>743768.3848459829</v>
      </c>
      <c r="G183" s="34">
        <f t="shared" si="27"/>
        <v>81.10079999999999</v>
      </c>
      <c r="H183" s="36">
        <v>784098.7961062384</v>
      </c>
      <c r="I183" s="37"/>
      <c r="J183" s="104"/>
      <c r="K183" s="34">
        <v>13.66</v>
      </c>
      <c r="L183" s="34">
        <f t="shared" si="23"/>
        <v>74.35799999999999</v>
      </c>
      <c r="M183" s="36">
        <v>802158.8273713391</v>
      </c>
      <c r="N183" s="34">
        <f t="shared" si="28"/>
        <v>83.83499999999998</v>
      </c>
      <c r="O183" s="36">
        <v>805788.2610751465</v>
      </c>
      <c r="P183" s="34">
        <f t="shared" si="29"/>
        <v>93.312</v>
      </c>
      <c r="Q183" s="36">
        <v>847678.4034766705</v>
      </c>
      <c r="S183" s="24"/>
      <c r="T183" s="38"/>
      <c r="U183" s="38"/>
      <c r="Z183" s="38"/>
      <c r="AA183" s="38"/>
    </row>
    <row r="184" spans="1:27" ht="12.75">
      <c r="A184" s="104"/>
      <c r="B184" s="33">
        <v>13.66</v>
      </c>
      <c r="C184" s="34">
        <f t="shared" si="20"/>
        <v>66.096</v>
      </c>
      <c r="D184" s="36">
        <v>718289.6060200253</v>
      </c>
      <c r="E184" s="34">
        <f t="shared" si="26"/>
        <v>74.52</v>
      </c>
      <c r="F184" s="36">
        <v>759359.9128126048</v>
      </c>
      <c r="G184" s="34">
        <f t="shared" si="27"/>
        <v>82.944</v>
      </c>
      <c r="H184" s="36">
        <v>800435.1034040776</v>
      </c>
      <c r="I184" s="37"/>
      <c r="J184" s="104"/>
      <c r="K184" s="34">
        <v>13.96</v>
      </c>
      <c r="L184" s="34">
        <f t="shared" si="23"/>
        <v>76.0104</v>
      </c>
      <c r="M184" s="36">
        <v>818702.0535170229</v>
      </c>
      <c r="N184" s="34">
        <f t="shared" si="28"/>
        <v>85.698</v>
      </c>
      <c r="O184" s="36">
        <v>821616.9103301377</v>
      </c>
      <c r="P184" s="34">
        <f t="shared" si="29"/>
        <v>95.3856</v>
      </c>
      <c r="Q184" s="36">
        <v>864206.2070995333</v>
      </c>
      <c r="S184" s="24"/>
      <c r="T184" s="38"/>
      <c r="U184" s="38"/>
      <c r="Z184" s="38"/>
      <c r="AA184" s="38"/>
    </row>
    <row r="185" spans="1:27" ht="12.75">
      <c r="A185" s="104"/>
      <c r="B185" s="33">
        <v>13.96</v>
      </c>
      <c r="C185" s="34">
        <f t="shared" si="20"/>
        <v>67.56479999999999</v>
      </c>
      <c r="D185" s="36">
        <v>733138.7965548773</v>
      </c>
      <c r="E185" s="34">
        <f t="shared" si="26"/>
        <v>76.17599999999999</v>
      </c>
      <c r="F185" s="36">
        <v>774953.8826786738</v>
      </c>
      <c r="G185" s="34">
        <f t="shared" si="27"/>
        <v>84.7872</v>
      </c>
      <c r="H185" s="36">
        <v>816771.4107019168</v>
      </c>
      <c r="I185" s="37"/>
      <c r="J185" s="104"/>
      <c r="K185" s="34">
        <v>14.26</v>
      </c>
      <c r="L185" s="34">
        <f t="shared" si="23"/>
        <v>77.66279999999999</v>
      </c>
      <c r="M185" s="36">
        <v>835247.8500831764</v>
      </c>
      <c r="N185" s="34">
        <f t="shared" si="28"/>
        <v>87.56099999999998</v>
      </c>
      <c r="O185" s="36">
        <v>837442.9891646577</v>
      </c>
      <c r="P185" s="34">
        <f t="shared" si="29"/>
        <v>97.45919999999998</v>
      </c>
      <c r="Q185" s="36">
        <v>880736.5811428665</v>
      </c>
      <c r="S185" s="24"/>
      <c r="T185" s="38"/>
      <c r="U185" s="38"/>
      <c r="Z185" s="38"/>
      <c r="AA185" s="38"/>
    </row>
    <row r="186" spans="1:27" ht="12.75">
      <c r="A186" s="104"/>
      <c r="B186" s="33">
        <v>14.26</v>
      </c>
      <c r="C186" s="34">
        <f t="shared" si="20"/>
        <v>69.03359999999999</v>
      </c>
      <c r="D186" s="36">
        <v>747987.9870897294</v>
      </c>
      <c r="E186" s="34">
        <f t="shared" si="26"/>
        <v>77.83199999999998</v>
      </c>
      <c r="F186" s="36">
        <v>790547.8525447425</v>
      </c>
      <c r="G186" s="34">
        <f t="shared" si="27"/>
        <v>86.6304</v>
      </c>
      <c r="H186" s="36">
        <v>833107.7179997558</v>
      </c>
      <c r="I186" s="37"/>
      <c r="J186" s="104"/>
      <c r="K186" s="34">
        <v>14.56</v>
      </c>
      <c r="L186" s="34">
        <f t="shared" si="23"/>
        <v>79.31519999999999</v>
      </c>
      <c r="M186" s="36">
        <v>851793.6466493303</v>
      </c>
      <c r="N186" s="34">
        <f t="shared" si="28"/>
        <v>89.42399999999998</v>
      </c>
      <c r="O186" s="36">
        <v>853271.6384196484</v>
      </c>
      <c r="P186" s="34">
        <f t="shared" si="29"/>
        <v>99.5328</v>
      </c>
      <c r="Q186" s="36">
        <v>897264.3847657293</v>
      </c>
      <c r="S186" s="24"/>
      <c r="T186" s="38"/>
      <c r="U186" s="38"/>
      <c r="Z186" s="38"/>
      <c r="AA186" s="38"/>
    </row>
    <row r="187" spans="1:27" ht="12.75">
      <c r="A187" s="104"/>
      <c r="B187" s="33">
        <v>14.56</v>
      </c>
      <c r="C187" s="34">
        <f t="shared" si="20"/>
        <v>70.50240000000001</v>
      </c>
      <c r="D187" s="36">
        <v>762839.6195240279</v>
      </c>
      <c r="E187" s="34">
        <f t="shared" si="26"/>
        <v>79.488</v>
      </c>
      <c r="F187" s="36">
        <v>806139.3805113648</v>
      </c>
      <c r="G187" s="34">
        <f t="shared" si="27"/>
        <v>88.4736</v>
      </c>
      <c r="H187" s="36">
        <v>849441.5833981482</v>
      </c>
      <c r="I187" s="37"/>
      <c r="J187" s="104"/>
      <c r="K187" s="34">
        <v>14.86</v>
      </c>
      <c r="L187" s="34">
        <f t="shared" si="23"/>
        <v>80.96759999999998</v>
      </c>
      <c r="M187" s="36">
        <v>868336.8727950141</v>
      </c>
      <c r="N187" s="34">
        <f t="shared" si="28"/>
        <v>91.28699999999998</v>
      </c>
      <c r="O187" s="36">
        <v>869097.7172541692</v>
      </c>
      <c r="P187" s="34">
        <f t="shared" si="29"/>
        <v>101.60639999999998</v>
      </c>
      <c r="Q187" s="36">
        <v>913792.1883885922</v>
      </c>
      <c r="S187" s="24"/>
      <c r="T187" s="38"/>
      <c r="U187" s="38"/>
      <c r="Z187" s="38"/>
      <c r="AA187" s="38"/>
    </row>
    <row r="188" spans="1:27" ht="12.75">
      <c r="A188" s="104"/>
      <c r="B188" s="33">
        <v>14.86</v>
      </c>
      <c r="C188" s="34">
        <f t="shared" si="20"/>
        <v>71.9712</v>
      </c>
      <c r="D188" s="36">
        <v>777688.81005888</v>
      </c>
      <c r="E188" s="34">
        <f t="shared" si="26"/>
        <v>81.14399999999998</v>
      </c>
      <c r="F188" s="36">
        <v>821733.3503774338</v>
      </c>
      <c r="G188" s="34">
        <f t="shared" si="27"/>
        <v>90.31679999999999</v>
      </c>
      <c r="H188" s="36">
        <v>865780.3325954339</v>
      </c>
      <c r="I188" s="37"/>
      <c r="J188" s="104"/>
      <c r="K188" s="34">
        <v>15.16</v>
      </c>
      <c r="L188" s="34">
        <f t="shared" si="23"/>
        <v>82.61999999999999</v>
      </c>
      <c r="M188" s="36">
        <v>884882.6693611678</v>
      </c>
      <c r="N188" s="34">
        <f t="shared" si="28"/>
        <v>93.14999999999998</v>
      </c>
      <c r="O188" s="36">
        <v>884926.3665091599</v>
      </c>
      <c r="P188" s="34">
        <f t="shared" si="29"/>
        <v>103.67999999999998</v>
      </c>
      <c r="Q188" s="36">
        <v>930322.5624319254</v>
      </c>
      <c r="S188" s="24"/>
      <c r="T188" s="38"/>
      <c r="U188" s="38"/>
      <c r="Z188" s="38"/>
      <c r="AA188" s="38"/>
    </row>
    <row r="189" spans="1:27" ht="12.75">
      <c r="A189" s="104"/>
      <c r="B189" s="33">
        <v>15.16</v>
      </c>
      <c r="C189" s="34">
        <f t="shared" si="20"/>
        <v>73.44</v>
      </c>
      <c r="D189" s="36">
        <v>792538.000593732</v>
      </c>
      <c r="E189" s="34">
        <f t="shared" si="26"/>
        <v>82.8</v>
      </c>
      <c r="F189" s="36">
        <v>837324.878344056</v>
      </c>
      <c r="G189" s="34">
        <f t="shared" si="27"/>
        <v>92.16</v>
      </c>
      <c r="H189" s="36">
        <v>882114.1979938264</v>
      </c>
      <c r="I189" s="37"/>
      <c r="J189" s="104"/>
      <c r="K189" s="34">
        <v>15.46</v>
      </c>
      <c r="L189" s="34">
        <f t="shared" si="23"/>
        <v>84.27239999999999</v>
      </c>
      <c r="M189" s="36">
        <v>901425.8955068514</v>
      </c>
      <c r="N189" s="34">
        <f t="shared" si="28"/>
        <v>95.01299999999998</v>
      </c>
      <c r="O189" s="36">
        <v>903325.4362342693</v>
      </c>
      <c r="P189" s="34">
        <f t="shared" si="29"/>
        <v>105.75359999999999</v>
      </c>
      <c r="Q189" s="36">
        <v>946850.3660547885</v>
      </c>
      <c r="S189" s="24"/>
      <c r="T189" s="38"/>
      <c r="U189" s="38"/>
      <c r="Z189" s="38"/>
      <c r="AA189" s="38"/>
    </row>
    <row r="190" spans="1:27" ht="12.75">
      <c r="A190" s="104"/>
      <c r="B190" s="33">
        <v>15.46</v>
      </c>
      <c r="C190" s="34">
        <f t="shared" si="20"/>
        <v>74.9088</v>
      </c>
      <c r="D190" s="36">
        <v>807389.6330280302</v>
      </c>
      <c r="E190" s="34">
        <f t="shared" si="26"/>
        <v>84.45599999999999</v>
      </c>
      <c r="F190" s="36">
        <v>852918.8482101248</v>
      </c>
      <c r="G190" s="34">
        <f t="shared" si="27"/>
        <v>94.00319999999999</v>
      </c>
      <c r="H190" s="36">
        <v>898450.5052916656</v>
      </c>
      <c r="I190" s="37"/>
      <c r="J190" s="104"/>
      <c r="K190" s="34">
        <v>15.76</v>
      </c>
      <c r="L190" s="34">
        <f t="shared" si="23"/>
        <v>85.92479999999999</v>
      </c>
      <c r="M190" s="36">
        <v>916583.665019141</v>
      </c>
      <c r="N190" s="34">
        <f t="shared" si="28"/>
        <v>96.87599999999999</v>
      </c>
      <c r="O190" s="36">
        <v>917971.6920730051</v>
      </c>
      <c r="P190" s="34">
        <f t="shared" si="29"/>
        <v>107.82719999999999</v>
      </c>
      <c r="Q190" s="36">
        <v>963378.1696776513</v>
      </c>
      <c r="S190" s="24"/>
      <c r="T190" s="38"/>
      <c r="U190" s="38"/>
      <c r="Z190" s="38"/>
      <c r="AA190" s="38"/>
    </row>
    <row r="191" spans="1:27" ht="12.75">
      <c r="A191" s="104"/>
      <c r="B191" s="33">
        <v>15.76</v>
      </c>
      <c r="C191" s="34">
        <f t="shared" si="20"/>
        <v>76.3776</v>
      </c>
      <c r="D191" s="36">
        <v>822238.8235628826</v>
      </c>
      <c r="E191" s="34">
        <f t="shared" si="26"/>
        <v>86.112</v>
      </c>
      <c r="F191" s="36">
        <v>868512.8180761933</v>
      </c>
      <c r="G191" s="34">
        <f t="shared" si="27"/>
        <v>95.8464</v>
      </c>
      <c r="H191" s="36">
        <v>914786.8125895049</v>
      </c>
      <c r="I191" s="37"/>
      <c r="J191" s="104"/>
      <c r="K191" s="34">
        <v>16.06</v>
      </c>
      <c r="L191" s="34">
        <f t="shared" si="23"/>
        <v>87.57719999999999</v>
      </c>
      <c r="M191" s="36">
        <v>932412.3142741319</v>
      </c>
      <c r="N191" s="34">
        <f t="shared" si="28"/>
        <v>98.73899999999998</v>
      </c>
      <c r="O191" s="36">
        <v>934514.918218689</v>
      </c>
      <c r="P191" s="34">
        <f t="shared" si="29"/>
        <v>109.90079999999999</v>
      </c>
      <c r="Q191" s="36">
        <v>979908.5437209842</v>
      </c>
      <c r="S191" s="24"/>
      <c r="T191" s="38"/>
      <c r="U191" s="38"/>
      <c r="Z191" s="38"/>
      <c r="AA191" s="38"/>
    </row>
    <row r="192" spans="1:27" ht="12.75">
      <c r="A192" s="104"/>
      <c r="B192" s="33">
        <v>16.06</v>
      </c>
      <c r="C192" s="34">
        <f t="shared" si="20"/>
        <v>77.84639999999999</v>
      </c>
      <c r="D192" s="36">
        <v>837090.455997181</v>
      </c>
      <c r="E192" s="34">
        <f t="shared" si="26"/>
        <v>87.76799999999999</v>
      </c>
      <c r="F192" s="36">
        <v>884104.3460428158</v>
      </c>
      <c r="G192" s="34">
        <f t="shared" si="27"/>
        <v>97.6896</v>
      </c>
      <c r="H192" s="36">
        <v>931123.1198873437</v>
      </c>
      <c r="I192" s="37"/>
      <c r="J192" s="104"/>
      <c r="K192" s="34">
        <v>16.36</v>
      </c>
      <c r="L192" s="34">
        <f t="shared" si="23"/>
        <v>89.22959999999999</v>
      </c>
      <c r="M192" s="36">
        <v>951060.7147848425</v>
      </c>
      <c r="N192" s="34">
        <f t="shared" si="28"/>
        <v>100.60199999999998</v>
      </c>
      <c r="O192" s="36">
        <v>948240.9635291226</v>
      </c>
      <c r="P192" s="34">
        <f t="shared" si="29"/>
        <v>111.97439999999999</v>
      </c>
      <c r="Q192" s="36">
        <v>996436.3473438475</v>
      </c>
      <c r="S192" s="24"/>
      <c r="T192" s="38"/>
      <c r="U192" s="38"/>
      <c r="Z192" s="38"/>
      <c r="AA192" s="38"/>
    </row>
    <row r="193" spans="1:27" ht="12.75">
      <c r="A193" s="104"/>
      <c r="B193" s="33">
        <v>16.36</v>
      </c>
      <c r="C193" s="34">
        <f t="shared" si="20"/>
        <v>79.31519999999999</v>
      </c>
      <c r="D193" s="36">
        <v>851939.6465320329</v>
      </c>
      <c r="E193" s="34">
        <f t="shared" si="26"/>
        <v>89.42399999999998</v>
      </c>
      <c r="F193" s="36">
        <v>899698.3159088846</v>
      </c>
      <c r="G193" s="34">
        <f t="shared" si="27"/>
        <v>99.5328</v>
      </c>
      <c r="H193" s="36">
        <v>947459.4271851829</v>
      </c>
      <c r="I193" s="37"/>
      <c r="J193" s="104"/>
      <c r="K193" s="34">
        <v>16.66</v>
      </c>
      <c r="L193" s="34">
        <f t="shared" si="23"/>
        <v>90.88199999999999</v>
      </c>
      <c r="M193" s="36">
        <v>964064.471943173</v>
      </c>
      <c r="N193" s="34">
        <f t="shared" si="28"/>
        <v>102.46499999999999</v>
      </c>
      <c r="O193" s="36">
        <v>967603.9409305262</v>
      </c>
      <c r="P193" s="34">
        <f t="shared" si="29"/>
        <v>114.048</v>
      </c>
      <c r="Q193" s="36">
        <v>1012964.1509667101</v>
      </c>
      <c r="S193" s="24"/>
      <c r="T193" s="38"/>
      <c r="U193" s="38"/>
      <c r="Z193" s="38"/>
      <c r="AA193" s="38"/>
    </row>
    <row r="194" spans="1:27" ht="12.75">
      <c r="A194" s="104"/>
      <c r="B194" s="33">
        <v>16.66</v>
      </c>
      <c r="C194" s="34">
        <f t="shared" si="20"/>
        <v>80.784</v>
      </c>
      <c r="D194" s="36">
        <v>866791.2789663316</v>
      </c>
      <c r="E194" s="34">
        <f t="shared" si="26"/>
        <v>91.08</v>
      </c>
      <c r="F194" s="36">
        <v>915289.8438755069</v>
      </c>
      <c r="G194" s="34">
        <f t="shared" si="27"/>
        <v>101.376</v>
      </c>
      <c r="H194" s="36">
        <v>963793.2925835756</v>
      </c>
      <c r="I194" s="37"/>
      <c r="J194" s="104"/>
      <c r="K194" s="34">
        <v>16.96</v>
      </c>
      <c r="L194" s="34">
        <f t="shared" si="23"/>
        <v>92.5344</v>
      </c>
      <c r="M194" s="36">
        <v>979893.1211981634</v>
      </c>
      <c r="N194" s="34">
        <f t="shared" si="28"/>
        <v>104.32799999999999</v>
      </c>
      <c r="O194" s="36">
        <v>984147.1670762103</v>
      </c>
      <c r="P194" s="34">
        <f t="shared" si="29"/>
        <v>116.1216</v>
      </c>
      <c r="Q194" s="36">
        <v>1029491.9545895731</v>
      </c>
      <c r="S194" s="24"/>
      <c r="T194" s="38"/>
      <c r="U194" s="38"/>
      <c r="Z194" s="38"/>
      <c r="AA194" s="38"/>
    </row>
    <row r="195" spans="1:27" ht="12.75">
      <c r="A195" s="104"/>
      <c r="B195" s="33">
        <v>16.96</v>
      </c>
      <c r="C195" s="34">
        <f t="shared" si="20"/>
        <v>82.25280000000001</v>
      </c>
      <c r="D195" s="36">
        <v>881638.0276017371</v>
      </c>
      <c r="E195" s="34">
        <f t="shared" si="26"/>
        <v>92.73599999999999</v>
      </c>
      <c r="F195" s="36">
        <v>930781.2539648178</v>
      </c>
      <c r="G195" s="34">
        <f t="shared" si="27"/>
        <v>103.2192</v>
      </c>
      <c r="H195" s="36">
        <v>980132.041780861</v>
      </c>
      <c r="I195" s="37"/>
      <c r="J195" s="104"/>
      <c r="K195" s="34">
        <v>17.26</v>
      </c>
      <c r="L195" s="34">
        <f t="shared" si="23"/>
        <v>94.1868</v>
      </c>
      <c r="M195" s="36">
        <v>995721.7704531541</v>
      </c>
      <c r="N195" s="34">
        <f t="shared" si="28"/>
        <v>106.191</v>
      </c>
      <c r="O195" s="36">
        <v>1000692.9636423638</v>
      </c>
      <c r="P195" s="34">
        <f t="shared" si="29"/>
        <v>118.1952</v>
      </c>
      <c r="Q195" s="36">
        <v>1046022.3286329062</v>
      </c>
      <c r="S195" s="24"/>
      <c r="T195" s="38"/>
      <c r="U195" s="38"/>
      <c r="Z195" s="38"/>
      <c r="AA195" s="38"/>
    </row>
    <row r="196" spans="1:27" ht="12.75">
      <c r="A196" s="104"/>
      <c r="B196" s="33">
        <v>17.26</v>
      </c>
      <c r="C196" s="34">
        <f t="shared" si="20"/>
        <v>83.7216</v>
      </c>
      <c r="D196" s="36">
        <v>896487.2181365888</v>
      </c>
      <c r="E196" s="34">
        <f t="shared" si="26"/>
        <v>94.392</v>
      </c>
      <c r="F196" s="36">
        <v>946477.7836076448</v>
      </c>
      <c r="G196" s="34">
        <f t="shared" si="27"/>
        <v>105.0624</v>
      </c>
      <c r="H196" s="36">
        <v>996465.9071792535</v>
      </c>
      <c r="I196" s="37"/>
      <c r="J196" s="104"/>
      <c r="K196" s="34">
        <v>17.56</v>
      </c>
      <c r="L196" s="34">
        <f t="shared" si="23"/>
        <v>95.83919999999998</v>
      </c>
      <c r="M196" s="36">
        <v>1011550.4197081453</v>
      </c>
      <c r="N196" s="34">
        <f t="shared" si="28"/>
        <v>108.05399999999997</v>
      </c>
      <c r="O196" s="36">
        <v>1017236.1897880473</v>
      </c>
      <c r="P196" s="34">
        <f t="shared" si="29"/>
        <v>120.26879999999997</v>
      </c>
      <c r="Q196" s="36">
        <v>1062547.5618352992</v>
      </c>
      <c r="S196" s="24"/>
      <c r="T196" s="38"/>
      <c r="U196" s="38"/>
      <c r="Z196" s="38"/>
      <c r="AA196" s="38"/>
    </row>
    <row r="197" spans="1:27" ht="12.75">
      <c r="A197" s="104"/>
      <c r="B197" s="33">
        <v>17.56</v>
      </c>
      <c r="C197" s="34">
        <f t="shared" si="20"/>
        <v>85.1904</v>
      </c>
      <c r="D197" s="36">
        <v>911338.8505708878</v>
      </c>
      <c r="E197" s="34">
        <f t="shared" si="26"/>
        <v>96.04799999999999</v>
      </c>
      <c r="F197" s="36">
        <v>962069.3115742669</v>
      </c>
      <c r="G197" s="34">
        <f t="shared" si="27"/>
        <v>106.90559999999999</v>
      </c>
      <c r="H197" s="36">
        <v>1012802.2144770926</v>
      </c>
      <c r="I197" s="37"/>
      <c r="J197" s="104"/>
      <c r="K197" s="34">
        <v>17.86</v>
      </c>
      <c r="L197" s="34">
        <f t="shared" si="23"/>
        <v>97.49159999999999</v>
      </c>
      <c r="M197" s="36">
        <v>1027379.0689631356</v>
      </c>
      <c r="N197" s="34">
        <f t="shared" si="28"/>
        <v>109.91699999999997</v>
      </c>
      <c r="O197" s="36">
        <v>1033781.9863542011</v>
      </c>
      <c r="P197" s="34">
        <f t="shared" si="29"/>
        <v>122.34239999999998</v>
      </c>
      <c r="Q197" s="36">
        <v>1079075.3654581623</v>
      </c>
      <c r="S197" s="24"/>
      <c r="T197" s="38"/>
      <c r="U197" s="38"/>
      <c r="Z197" s="38"/>
      <c r="AA197" s="38"/>
    </row>
    <row r="198" spans="1:27" ht="12.75">
      <c r="A198" s="104"/>
      <c r="B198" s="33">
        <v>17.86</v>
      </c>
      <c r="C198" s="34">
        <f t="shared" si="20"/>
        <v>86.6592</v>
      </c>
      <c r="D198" s="36">
        <v>926188.0411057393</v>
      </c>
      <c r="E198" s="34">
        <f t="shared" si="26"/>
        <v>97.70399999999998</v>
      </c>
      <c r="F198" s="36">
        <v>977663.2814403354</v>
      </c>
      <c r="G198" s="34">
        <f t="shared" si="27"/>
        <v>108.74879999999999</v>
      </c>
      <c r="H198" s="36">
        <v>1029138.5217749319</v>
      </c>
      <c r="I198" s="37"/>
      <c r="J198" s="104"/>
      <c r="K198" s="34">
        <v>18.16</v>
      </c>
      <c r="L198" s="34">
        <f t="shared" si="23"/>
        <v>99.14399999999999</v>
      </c>
      <c r="M198" s="36">
        <v>1043207.7182181265</v>
      </c>
      <c r="N198" s="34">
        <f t="shared" si="28"/>
        <v>111.77999999999997</v>
      </c>
      <c r="O198" s="36">
        <v>1050325.2124998854</v>
      </c>
      <c r="P198" s="34">
        <f t="shared" si="29"/>
        <v>124.41599999999998</v>
      </c>
      <c r="Q198" s="36">
        <v>1095605.7395014951</v>
      </c>
      <c r="S198" s="24"/>
      <c r="T198" s="38"/>
      <c r="U198" s="38"/>
      <c r="Z198" s="38"/>
      <c r="AA198" s="38"/>
    </row>
    <row r="199" spans="1:27" ht="12.75">
      <c r="A199" s="104"/>
      <c r="B199" s="33">
        <v>18.16</v>
      </c>
      <c r="C199" s="34">
        <f t="shared" si="20"/>
        <v>88.12799999999999</v>
      </c>
      <c r="D199" s="36">
        <v>941039.6735400379</v>
      </c>
      <c r="E199" s="34">
        <f t="shared" si="26"/>
        <v>99.35999999999999</v>
      </c>
      <c r="F199" s="36">
        <v>993254.809406958</v>
      </c>
      <c r="G199" s="34">
        <f t="shared" si="27"/>
        <v>110.59199999999998</v>
      </c>
      <c r="H199" s="36">
        <v>1045474.8290727709</v>
      </c>
      <c r="I199" s="37"/>
      <c r="J199" s="104"/>
      <c r="K199" s="34">
        <v>18.46</v>
      </c>
      <c r="L199" s="34">
        <f t="shared" si="23"/>
        <v>100.79639999999999</v>
      </c>
      <c r="M199" s="36">
        <v>1059036.367473117</v>
      </c>
      <c r="N199" s="34">
        <f t="shared" si="28"/>
        <v>113.64299999999999</v>
      </c>
      <c r="O199" s="36">
        <v>1066871.0090660385</v>
      </c>
      <c r="P199" s="34">
        <f t="shared" si="29"/>
        <v>126.4896</v>
      </c>
      <c r="Q199" s="36">
        <v>1112133.5431243582</v>
      </c>
      <c r="S199" s="24"/>
      <c r="T199" s="38"/>
      <c r="U199" s="38"/>
      <c r="Z199" s="38"/>
      <c r="AA199" s="38"/>
    </row>
    <row r="200" spans="1:27" ht="12.75">
      <c r="A200" s="104"/>
      <c r="B200" s="33">
        <v>18.46</v>
      </c>
      <c r="C200" s="34">
        <f t="shared" si="20"/>
        <v>89.5968</v>
      </c>
      <c r="D200" s="36">
        <v>955888.86407489</v>
      </c>
      <c r="E200" s="34">
        <f t="shared" si="26"/>
        <v>101.01599999999999</v>
      </c>
      <c r="F200" s="36">
        <v>1008848.7792730267</v>
      </c>
      <c r="G200" s="34">
        <f t="shared" si="27"/>
        <v>112.43520000000001</v>
      </c>
      <c r="H200" s="36">
        <v>1061808.6944711634</v>
      </c>
      <c r="I200" s="37"/>
      <c r="J200" s="104"/>
      <c r="K200" s="34">
        <v>18.76</v>
      </c>
      <c r="L200" s="34">
        <f t="shared" si="23"/>
        <v>102.4488</v>
      </c>
      <c r="M200" s="36">
        <v>1074862.4463076377</v>
      </c>
      <c r="N200" s="34">
        <f t="shared" si="28"/>
        <v>115.50599999999999</v>
      </c>
      <c r="O200" s="36">
        <v>1083414.2352117226</v>
      </c>
      <c r="P200" s="34">
        <f t="shared" si="29"/>
        <v>128.5632</v>
      </c>
      <c r="Q200" s="36">
        <v>1128661.346747221</v>
      </c>
      <c r="S200" s="24"/>
      <c r="T200" s="38"/>
      <c r="U200" s="38"/>
      <c r="Z200" s="38"/>
      <c r="AA200" s="38"/>
    </row>
    <row r="201" spans="1:27" ht="12.75">
      <c r="A201" s="104"/>
      <c r="B201" s="33">
        <v>18.76</v>
      </c>
      <c r="C201" s="34">
        <f t="shared" si="20"/>
        <v>91.0656</v>
      </c>
      <c r="D201" s="36">
        <v>970740.4965091884</v>
      </c>
      <c r="E201" s="34">
        <f t="shared" si="26"/>
        <v>102.672</v>
      </c>
      <c r="F201" s="36">
        <v>1024442.7491390954</v>
      </c>
      <c r="G201" s="34">
        <f t="shared" si="27"/>
        <v>114.2784</v>
      </c>
      <c r="H201" s="36">
        <v>1078147.4436684498</v>
      </c>
      <c r="I201" s="37"/>
      <c r="J201" s="104"/>
      <c r="K201" s="34">
        <v>19.06</v>
      </c>
      <c r="L201" s="34">
        <f t="shared" si="23"/>
        <v>104.10119999999999</v>
      </c>
      <c r="M201" s="36">
        <v>1090688.5251421577</v>
      </c>
      <c r="N201" s="34">
        <f t="shared" si="28"/>
        <v>117.36899999999997</v>
      </c>
      <c r="O201" s="36">
        <v>1099960.031777876</v>
      </c>
      <c r="P201" s="34">
        <f t="shared" si="29"/>
        <v>130.6368</v>
      </c>
      <c r="Q201" s="36">
        <v>1145191.7207905536</v>
      </c>
      <c r="S201" s="24"/>
      <c r="T201" s="38"/>
      <c r="U201" s="38"/>
      <c r="Z201" s="38"/>
      <c r="AA201" s="38"/>
    </row>
    <row r="202" spans="1:27" ht="12.75">
      <c r="A202" s="104"/>
      <c r="B202" s="33">
        <v>19.06</v>
      </c>
      <c r="C202" s="34">
        <f t="shared" si="20"/>
        <v>92.53439999999999</v>
      </c>
      <c r="D202" s="36">
        <v>985589.6870440408</v>
      </c>
      <c r="E202" s="34">
        <f t="shared" si="26"/>
        <v>104.32799999999997</v>
      </c>
      <c r="F202" s="36">
        <v>1040034.277105718</v>
      </c>
      <c r="G202" s="34">
        <f t="shared" si="27"/>
        <v>116.12159999999999</v>
      </c>
      <c r="H202" s="36">
        <v>1094481.3090668418</v>
      </c>
      <c r="I202" s="37"/>
      <c r="J202" s="104"/>
      <c r="K202" s="34">
        <v>19.36</v>
      </c>
      <c r="L202" s="34">
        <f t="shared" si="23"/>
        <v>105.75359999999999</v>
      </c>
      <c r="M202" s="36">
        <v>1106517.1743971487</v>
      </c>
      <c r="N202" s="34">
        <f t="shared" si="28"/>
        <v>119.23199999999999</v>
      </c>
      <c r="O202" s="36">
        <v>1116503.25792356</v>
      </c>
      <c r="P202" s="34">
        <f t="shared" si="29"/>
        <v>132.7104</v>
      </c>
      <c r="Q202" s="36">
        <v>1161719.524413417</v>
      </c>
      <c r="S202" s="24"/>
      <c r="T202" s="38"/>
      <c r="U202" s="38"/>
      <c r="Z202" s="38"/>
      <c r="AA202" s="38"/>
    </row>
    <row r="203" spans="1:27" ht="12.75">
      <c r="A203" s="104"/>
      <c r="B203" s="33">
        <v>19.36</v>
      </c>
      <c r="C203" s="34">
        <f t="shared" si="20"/>
        <v>94.00319999999999</v>
      </c>
      <c r="D203" s="36">
        <v>1000438.8775788929</v>
      </c>
      <c r="E203" s="34">
        <f t="shared" si="26"/>
        <v>105.984</v>
      </c>
      <c r="F203" s="36">
        <v>1055628.2469717865</v>
      </c>
      <c r="G203" s="34">
        <f t="shared" si="27"/>
        <v>117.9648</v>
      </c>
      <c r="H203" s="36">
        <v>1110817.616364681</v>
      </c>
      <c r="I203" s="37"/>
      <c r="J203" s="104"/>
      <c r="K203" s="34">
        <v>19.66</v>
      </c>
      <c r="L203" s="34">
        <f t="shared" si="23"/>
        <v>107.40599999999998</v>
      </c>
      <c r="M203" s="36">
        <v>1122345.8236521392</v>
      </c>
      <c r="N203" s="34">
        <f t="shared" si="28"/>
        <v>121.09499999999997</v>
      </c>
      <c r="O203" s="36">
        <v>1133049.0544897134</v>
      </c>
      <c r="P203" s="34">
        <f t="shared" si="29"/>
        <v>134.784</v>
      </c>
      <c r="Q203" s="36">
        <v>1178247.3280362799</v>
      </c>
      <c r="S203" s="24"/>
      <c r="T203" s="38"/>
      <c r="U203" s="38"/>
      <c r="Z203" s="38"/>
      <c r="AA203" s="38"/>
    </row>
    <row r="204" spans="1:27" ht="12.75">
      <c r="A204" s="104"/>
      <c r="B204" s="33">
        <v>19.66</v>
      </c>
      <c r="C204" s="34">
        <f t="shared" si="20"/>
        <v>95.472</v>
      </c>
      <c r="D204" s="36">
        <v>1015290.5100131911</v>
      </c>
      <c r="E204" s="34">
        <f t="shared" si="26"/>
        <v>107.63999999999999</v>
      </c>
      <c r="F204" s="36">
        <v>1071219.7749384088</v>
      </c>
      <c r="G204" s="34">
        <f t="shared" si="27"/>
        <v>119.80799999999999</v>
      </c>
      <c r="H204" s="36">
        <v>1127151.4817630732</v>
      </c>
      <c r="I204" s="37"/>
      <c r="J204" s="104"/>
      <c r="K204" s="34">
        <v>19.96</v>
      </c>
      <c r="L204" s="34">
        <f t="shared" si="23"/>
        <v>109.05839999999999</v>
      </c>
      <c r="M204" s="36">
        <v>1138174.4729071297</v>
      </c>
      <c r="N204" s="34">
        <f t="shared" si="28"/>
        <v>122.95799999999997</v>
      </c>
      <c r="O204" s="36">
        <v>1149594.851055868</v>
      </c>
      <c r="P204" s="34">
        <f t="shared" si="29"/>
        <v>136.8576</v>
      </c>
      <c r="Q204" s="36">
        <v>1194777.702079613</v>
      </c>
      <c r="S204" s="24"/>
      <c r="T204" s="38"/>
      <c r="U204" s="38"/>
      <c r="Z204" s="38"/>
      <c r="AA204" s="38"/>
    </row>
    <row r="205" spans="1:27" ht="12.75">
      <c r="A205" s="104"/>
      <c r="B205" s="33">
        <v>19.96</v>
      </c>
      <c r="C205" s="34">
        <f t="shared" si="20"/>
        <v>96.94080000000001</v>
      </c>
      <c r="D205" s="36">
        <v>1030137.2586485965</v>
      </c>
      <c r="E205" s="34">
        <f t="shared" si="26"/>
        <v>109.29599999999999</v>
      </c>
      <c r="F205" s="36">
        <v>1086813.7448044776</v>
      </c>
      <c r="G205" s="34">
        <f t="shared" si="27"/>
        <v>121.65120000000002</v>
      </c>
      <c r="H205" s="36">
        <v>1143490.2309603586</v>
      </c>
      <c r="I205" s="37"/>
      <c r="J205" s="104"/>
      <c r="K205" s="34">
        <v>20.26</v>
      </c>
      <c r="L205" s="34">
        <f t="shared" si="23"/>
        <v>110.71079999999999</v>
      </c>
      <c r="M205" s="36">
        <v>1154003.1221621209</v>
      </c>
      <c r="N205" s="34">
        <f t="shared" si="28"/>
        <v>124.82099999999998</v>
      </c>
      <c r="O205" s="36">
        <v>1166138.0772015513</v>
      </c>
      <c r="P205" s="34">
        <f t="shared" si="29"/>
        <v>138.9312</v>
      </c>
      <c r="Q205" s="36">
        <v>1211305.5057024763</v>
      </c>
      <c r="S205" s="24"/>
      <c r="T205" s="38"/>
      <c r="U205" s="38"/>
      <c r="Z205" s="38"/>
      <c r="AA205" s="38"/>
    </row>
    <row r="206" spans="1:26" ht="12.75">
      <c r="A206" s="104"/>
      <c r="B206" s="33">
        <v>20.26</v>
      </c>
      <c r="C206" s="34">
        <f t="shared" si="20"/>
        <v>98.40960000000001</v>
      </c>
      <c r="D206" s="36">
        <v>1044988.8910828952</v>
      </c>
      <c r="E206" s="34">
        <f t="shared" si="26"/>
        <v>110.952</v>
      </c>
      <c r="F206" s="36">
        <v>1102407.7146705466</v>
      </c>
      <c r="G206" s="34">
        <f t="shared" si="27"/>
        <v>123.49440000000001</v>
      </c>
      <c r="H206" s="36">
        <v>1159826.5382581982</v>
      </c>
      <c r="I206" s="37"/>
      <c r="J206" s="39"/>
      <c r="K206" s="39"/>
      <c r="L206" s="40"/>
      <c r="M206" s="26"/>
      <c r="N206" s="40"/>
      <c r="O206" s="26"/>
      <c r="P206" s="40"/>
      <c r="Q206" s="26"/>
      <c r="S206" s="24"/>
      <c r="T206" s="38"/>
      <c r="U206" s="38"/>
      <c r="Z206" s="38"/>
    </row>
    <row r="207" spans="1:26" ht="12.75">
      <c r="A207" s="41"/>
      <c r="B207" s="24"/>
      <c r="C207" s="25"/>
      <c r="D207" s="26"/>
      <c r="E207" s="25"/>
      <c r="F207" s="26"/>
      <c r="G207" s="25"/>
      <c r="H207" s="26"/>
      <c r="I207" s="30"/>
      <c r="J207" s="24"/>
      <c r="K207" s="24"/>
      <c r="L207" s="25"/>
      <c r="M207" s="26"/>
      <c r="N207" s="25"/>
      <c r="O207" s="26"/>
      <c r="P207" s="25"/>
      <c r="Q207" s="26"/>
      <c r="S207" s="24"/>
      <c r="T207" s="38"/>
      <c r="U207" s="38"/>
      <c r="Z207" s="38"/>
    </row>
    <row r="208" spans="1:26" ht="12.75">
      <c r="A208" s="41"/>
      <c r="B208" s="24"/>
      <c r="C208" s="25"/>
      <c r="D208" s="26"/>
      <c r="E208" s="25"/>
      <c r="F208" s="26"/>
      <c r="G208" s="25"/>
      <c r="H208" s="26"/>
      <c r="I208" s="30"/>
      <c r="J208" s="24"/>
      <c r="K208" s="24"/>
      <c r="L208" s="25"/>
      <c r="M208" s="26"/>
      <c r="N208" s="25"/>
      <c r="O208" s="26"/>
      <c r="P208" s="25"/>
      <c r="Q208" s="26"/>
      <c r="S208" s="24"/>
      <c r="T208" s="38"/>
      <c r="U208" s="38"/>
      <c r="Z208" s="38"/>
    </row>
    <row r="209" spans="1:26" s="46" customFormat="1" ht="12.75" customHeight="1">
      <c r="A209" s="107" t="s">
        <v>5</v>
      </c>
      <c r="B209" s="107"/>
      <c r="C209" s="105" t="s">
        <v>6</v>
      </c>
      <c r="D209" s="106"/>
      <c r="E209" s="105" t="s">
        <v>7</v>
      </c>
      <c r="F209" s="106"/>
      <c r="G209" s="105" t="s">
        <v>8</v>
      </c>
      <c r="H209" s="106"/>
      <c r="I209" s="45"/>
      <c r="J209" s="107" t="s">
        <v>5</v>
      </c>
      <c r="K209" s="107"/>
      <c r="L209" s="105" t="s">
        <v>6</v>
      </c>
      <c r="M209" s="106"/>
      <c r="N209" s="105" t="s">
        <v>7</v>
      </c>
      <c r="O209" s="106"/>
      <c r="P209" s="105" t="s">
        <v>8</v>
      </c>
      <c r="Q209" s="106"/>
      <c r="S209" s="47"/>
      <c r="T209" s="48"/>
      <c r="U209" s="48"/>
      <c r="Z209" s="48"/>
    </row>
    <row r="210" spans="1:26" s="46" customFormat="1" ht="14.25">
      <c r="A210" s="107"/>
      <c r="B210" s="107"/>
      <c r="C210" s="49" t="s">
        <v>9</v>
      </c>
      <c r="D210" s="50" t="s">
        <v>10</v>
      </c>
      <c r="E210" s="49" t="s">
        <v>9</v>
      </c>
      <c r="F210" s="50" t="s">
        <v>10</v>
      </c>
      <c r="G210" s="49" t="s">
        <v>9</v>
      </c>
      <c r="H210" s="50" t="s">
        <v>10</v>
      </c>
      <c r="I210" s="45"/>
      <c r="J210" s="107"/>
      <c r="K210" s="107"/>
      <c r="L210" s="49" t="s">
        <v>9</v>
      </c>
      <c r="M210" s="50" t="s">
        <v>10</v>
      </c>
      <c r="N210" s="49" t="s">
        <v>9</v>
      </c>
      <c r="O210" s="50" t="s">
        <v>10</v>
      </c>
      <c r="P210" s="49" t="s">
        <v>9</v>
      </c>
      <c r="Q210" s="50" t="s">
        <v>10</v>
      </c>
      <c r="S210" s="47"/>
      <c r="T210" s="48"/>
      <c r="U210" s="48"/>
      <c r="Z210" s="48"/>
    </row>
    <row r="211" spans="1:27" ht="12.75">
      <c r="A211" s="104">
        <v>3.16</v>
      </c>
      <c r="B211" s="33">
        <v>3.16</v>
      </c>
      <c r="C211" s="34">
        <f aca="true" t="shared" si="30" ref="C211:C268">(3.16-0.16)*(B211-0.16)*(2.2-0.16)</f>
        <v>18.36</v>
      </c>
      <c r="D211" s="36">
        <v>267881.51013435586</v>
      </c>
      <c r="E211" s="34">
        <f aca="true" t="shared" si="31" ref="E211:E242">(3.16-0.16)*(B211-0.16)*(2.46-0.16)</f>
        <v>20.7</v>
      </c>
      <c r="F211" s="36">
        <v>269526.57923523185</v>
      </c>
      <c r="G211" s="34">
        <f aca="true" t="shared" si="32" ref="G211:G242">(3.16-0.16)*(B211-0.16)*(2.72-0.16)</f>
        <v>23.04</v>
      </c>
      <c r="H211" s="36">
        <v>286172.6221997203</v>
      </c>
      <c r="I211" s="37"/>
      <c r="J211" s="104">
        <v>3.46</v>
      </c>
      <c r="K211" s="34">
        <v>3.46</v>
      </c>
      <c r="L211" s="34">
        <f aca="true" t="shared" si="33" ref="L211:L267">(3.46-0.16)*(K211-0.16)*(2.2-0.16)</f>
        <v>22.2156</v>
      </c>
      <c r="M211" s="36">
        <v>284645.79244046984</v>
      </c>
      <c r="N211" s="34">
        <f aca="true" t="shared" si="34" ref="N211:N242">(3.46-0.16)*(K211-0.16)*(2.46-0.16)</f>
        <v>25.046999999999997</v>
      </c>
      <c r="O211" s="36">
        <v>303756.868635802</v>
      </c>
      <c r="P211" s="34">
        <f aca="true" t="shared" si="35" ref="P211:P242">(3.46-0.16)*(K211-0.16)*(2.72-0.16)</f>
        <v>27.8784</v>
      </c>
      <c r="Q211" s="36">
        <v>322680.3041368154</v>
      </c>
      <c r="S211" s="24"/>
      <c r="T211" s="38"/>
      <c r="U211" s="38"/>
      <c r="Z211" s="38"/>
      <c r="AA211" s="38"/>
    </row>
    <row r="212" spans="1:27" ht="12.75">
      <c r="A212" s="104"/>
      <c r="B212" s="33">
        <v>3.46</v>
      </c>
      <c r="C212" s="34">
        <f t="shared" si="30"/>
        <v>20.195999999999998</v>
      </c>
      <c r="D212" s="36">
        <v>280062.7327422483</v>
      </c>
      <c r="E212" s="34">
        <f t="shared" si="31"/>
        <v>22.769999999999996</v>
      </c>
      <c r="F212" s="36">
        <v>286990.015909218</v>
      </c>
      <c r="G212" s="34">
        <f t="shared" si="32"/>
        <v>25.343999999999998</v>
      </c>
      <c r="H212" s="36">
        <v>304461.16384461446</v>
      </c>
      <c r="I212" s="37"/>
      <c r="J212" s="104"/>
      <c r="K212" s="34">
        <v>3.76</v>
      </c>
      <c r="L212" s="34">
        <f t="shared" si="33"/>
        <v>24.2352</v>
      </c>
      <c r="M212" s="36">
        <v>301291.8354049581</v>
      </c>
      <c r="N212" s="34">
        <f t="shared" si="34"/>
        <v>27.323999999999995</v>
      </c>
      <c r="O212" s="36">
        <v>321109.7772295731</v>
      </c>
      <c r="P212" s="34">
        <f t="shared" si="35"/>
        <v>30.412799999999997</v>
      </c>
      <c r="Q212" s="36">
        <v>341153.91605555825</v>
      </c>
      <c r="S212" s="24"/>
      <c r="T212" s="38"/>
      <c r="U212" s="38"/>
      <c r="Z212" s="38"/>
      <c r="AA212" s="38"/>
    </row>
    <row r="213" spans="1:27" ht="12.75">
      <c r="A213" s="104"/>
      <c r="B213" s="33">
        <v>3.76</v>
      </c>
      <c r="C213" s="34">
        <f t="shared" si="30"/>
        <v>22.031999999999996</v>
      </c>
      <c r="D213" s="36">
        <v>283707.58896887646</v>
      </c>
      <c r="E213" s="34">
        <f t="shared" si="31"/>
        <v>24.839999999999996</v>
      </c>
      <c r="F213" s="36">
        <v>302700.4258225832</v>
      </c>
      <c r="G213" s="34">
        <f t="shared" si="32"/>
        <v>27.647999999999996</v>
      </c>
      <c r="H213" s="36">
        <v>321693.26267629</v>
      </c>
      <c r="I213" s="37"/>
      <c r="J213" s="104"/>
      <c r="K213" s="34">
        <v>4.06</v>
      </c>
      <c r="L213" s="34">
        <f t="shared" si="33"/>
        <v>26.254799999999996</v>
      </c>
      <c r="M213" s="36">
        <v>318058.6881315421</v>
      </c>
      <c r="N213" s="34">
        <f t="shared" si="34"/>
        <v>29.600999999999992</v>
      </c>
      <c r="O213" s="36">
        <v>348070.9175406476</v>
      </c>
      <c r="P213" s="34">
        <f t="shared" si="35"/>
        <v>32.947199999999995</v>
      </c>
      <c r="Q213" s="36">
        <v>359326.78877929715</v>
      </c>
      <c r="S213" s="24"/>
      <c r="T213" s="38"/>
      <c r="U213" s="38"/>
      <c r="Z213" s="38"/>
      <c r="AA213" s="38"/>
    </row>
    <row r="214" spans="1:27" ht="12.75">
      <c r="A214" s="104"/>
      <c r="B214" s="33">
        <v>4.06</v>
      </c>
      <c r="C214" s="34">
        <f t="shared" si="30"/>
        <v>23.868</v>
      </c>
      <c r="D214" s="36">
        <v>299536.23822386714</v>
      </c>
      <c r="E214" s="34">
        <f t="shared" si="31"/>
        <v>26.909999999999997</v>
      </c>
      <c r="F214" s="36">
        <v>319346.46878707164</v>
      </c>
      <c r="G214" s="34">
        <f t="shared" si="32"/>
        <v>29.951999999999998</v>
      </c>
      <c r="H214" s="36">
        <v>339161.8401912162</v>
      </c>
      <c r="I214" s="37"/>
      <c r="J214" s="104"/>
      <c r="K214" s="34">
        <v>4.36</v>
      </c>
      <c r="L214" s="34">
        <f t="shared" si="33"/>
        <v>28.2744</v>
      </c>
      <c r="M214" s="36">
        <v>334822.97043765616</v>
      </c>
      <c r="N214" s="34">
        <f t="shared" si="34"/>
        <v>31.877999999999997</v>
      </c>
      <c r="O214" s="36">
        <v>356160.03076011105</v>
      </c>
      <c r="P214" s="34">
        <f t="shared" si="35"/>
        <v>35.4816</v>
      </c>
      <c r="Q214" s="36">
        <v>377615.3304241913</v>
      </c>
      <c r="S214" s="24"/>
      <c r="T214" s="38"/>
      <c r="U214" s="38"/>
      <c r="Z214" s="38"/>
      <c r="AA214" s="38"/>
    </row>
    <row r="215" spans="1:27" ht="12.75">
      <c r="A215" s="104"/>
      <c r="B215" s="33">
        <v>4.36</v>
      </c>
      <c r="C215" s="34">
        <f t="shared" si="30"/>
        <v>25.704000000000004</v>
      </c>
      <c r="D215" s="36">
        <v>315246.64813723223</v>
      </c>
      <c r="E215" s="34">
        <f t="shared" si="31"/>
        <v>28.98</v>
      </c>
      <c r="F215" s="36">
        <v>335995.08217203023</v>
      </c>
      <c r="G215" s="34">
        <f t="shared" si="32"/>
        <v>32.25600000000001</v>
      </c>
      <c r="H215" s="36">
        <v>356627.8472856726</v>
      </c>
      <c r="I215" s="37"/>
      <c r="J215" s="104"/>
      <c r="K215" s="34">
        <v>4.66</v>
      </c>
      <c r="L215" s="34">
        <f t="shared" si="33"/>
        <v>30.294</v>
      </c>
      <c r="M215" s="36">
        <v>351469.0134021445</v>
      </c>
      <c r="N215" s="34">
        <f t="shared" si="34"/>
        <v>34.154999999999994</v>
      </c>
      <c r="O215" s="36">
        <v>373631.17869550735</v>
      </c>
      <c r="P215" s="34">
        <f t="shared" si="35"/>
        <v>38.016</v>
      </c>
      <c r="Q215" s="36">
        <v>395903.87206908554</v>
      </c>
      <c r="S215" s="24"/>
      <c r="T215" s="38"/>
      <c r="U215" s="38"/>
      <c r="Z215" s="38"/>
      <c r="AA215" s="38"/>
    </row>
    <row r="216" spans="1:27" ht="12.75">
      <c r="A216" s="104"/>
      <c r="B216" s="33">
        <v>4.66</v>
      </c>
      <c r="C216" s="34">
        <f t="shared" si="30"/>
        <v>27.54</v>
      </c>
      <c r="D216" s="36">
        <v>331190.9663133784</v>
      </c>
      <c r="E216" s="34">
        <f t="shared" si="31"/>
        <v>31.049999999999997</v>
      </c>
      <c r="F216" s="36">
        <v>352528.02663583343</v>
      </c>
      <c r="G216" s="34">
        <f t="shared" si="32"/>
        <v>34.56</v>
      </c>
      <c r="H216" s="36">
        <v>373980.75587944384</v>
      </c>
      <c r="I216" s="37"/>
      <c r="J216" s="104"/>
      <c r="K216" s="34">
        <v>4.96</v>
      </c>
      <c r="L216" s="34">
        <f t="shared" si="33"/>
        <v>32.313599999999994</v>
      </c>
      <c r="M216" s="36">
        <v>368117.6267871029</v>
      </c>
      <c r="N216" s="34">
        <f t="shared" si="34"/>
        <v>36.431999999999995</v>
      </c>
      <c r="O216" s="36">
        <v>391215.4251315892</v>
      </c>
      <c r="P216" s="34">
        <f t="shared" si="35"/>
        <v>40.550399999999996</v>
      </c>
      <c r="Q216" s="36">
        <v>414192.4137139799</v>
      </c>
      <c r="S216" s="24"/>
      <c r="T216" s="38"/>
      <c r="U216" s="38"/>
      <c r="Z216" s="38"/>
      <c r="AA216" s="38"/>
    </row>
    <row r="217" spans="1:27" ht="12.75">
      <c r="A217" s="104"/>
      <c r="B217" s="33">
        <v>4.96</v>
      </c>
      <c r="C217" s="34">
        <f t="shared" si="30"/>
        <v>29.375999999999998</v>
      </c>
      <c r="D217" s="36">
        <v>346901.37622674357</v>
      </c>
      <c r="E217" s="34">
        <f t="shared" si="31"/>
        <v>33.12</v>
      </c>
      <c r="F217" s="36">
        <v>369174.0696003217</v>
      </c>
      <c r="G217" s="34">
        <f t="shared" si="32"/>
        <v>36.864</v>
      </c>
      <c r="H217" s="36">
        <v>391331.09405274433</v>
      </c>
      <c r="I217" s="37"/>
      <c r="J217" s="104"/>
      <c r="K217" s="34">
        <v>5.26</v>
      </c>
      <c r="L217" s="34">
        <f t="shared" si="33"/>
        <v>34.3332</v>
      </c>
      <c r="M217" s="36">
        <v>384884.47951368697</v>
      </c>
      <c r="N217" s="34">
        <f t="shared" si="34"/>
        <v>38.708999999999996</v>
      </c>
      <c r="O217" s="36">
        <v>408681.4322260456</v>
      </c>
      <c r="P217" s="34">
        <f t="shared" si="35"/>
        <v>43.084799999999994</v>
      </c>
      <c r="Q217" s="36">
        <v>432480.95535887405</v>
      </c>
      <c r="S217" s="24"/>
      <c r="T217" s="38"/>
      <c r="U217" s="38"/>
      <c r="Z217" s="38"/>
      <c r="AA217" s="38"/>
    </row>
    <row r="218" spans="1:27" ht="12.75">
      <c r="A218" s="104"/>
      <c r="B218" s="33">
        <v>5.26</v>
      </c>
      <c r="C218" s="34">
        <f t="shared" si="30"/>
        <v>31.212</v>
      </c>
      <c r="D218" s="36">
        <v>362724.884640794</v>
      </c>
      <c r="E218" s="34">
        <f t="shared" si="31"/>
        <v>35.19</v>
      </c>
      <c r="F218" s="36">
        <v>385701.87322318467</v>
      </c>
      <c r="G218" s="34">
        <f t="shared" si="32"/>
        <v>39.168</v>
      </c>
      <c r="H218" s="36">
        <v>408681.4322260456</v>
      </c>
      <c r="I218" s="37"/>
      <c r="J218" s="104"/>
      <c r="K218" s="34">
        <v>5.56</v>
      </c>
      <c r="L218" s="34">
        <f t="shared" si="33"/>
        <v>36.352799999999995</v>
      </c>
      <c r="M218" s="36">
        <v>401646.1913993307</v>
      </c>
      <c r="N218" s="34">
        <f t="shared" si="34"/>
        <v>40.98599999999999</v>
      </c>
      <c r="O218" s="36">
        <v>426265.6786621272</v>
      </c>
      <c r="P218" s="34">
        <f t="shared" si="35"/>
        <v>45.61919999999999</v>
      </c>
      <c r="Q218" s="36">
        <v>450769.4970037684</v>
      </c>
      <c r="S218" s="24"/>
      <c r="T218" s="38"/>
      <c r="U218" s="38"/>
      <c r="Z218" s="38"/>
      <c r="AA218" s="38"/>
    </row>
    <row r="219" spans="1:27" ht="12.75">
      <c r="A219" s="104"/>
      <c r="B219" s="33">
        <v>5.56</v>
      </c>
      <c r="C219" s="34">
        <f t="shared" si="30"/>
        <v>33.048</v>
      </c>
      <c r="D219" s="36">
        <v>378550.96347531455</v>
      </c>
      <c r="E219" s="34">
        <f t="shared" si="31"/>
        <v>37.26</v>
      </c>
      <c r="F219" s="36">
        <v>405021.1534765965</v>
      </c>
      <c r="G219" s="34">
        <f t="shared" si="32"/>
        <v>41.472</v>
      </c>
      <c r="H219" s="36">
        <v>426152.5801614421</v>
      </c>
      <c r="I219" s="37"/>
      <c r="J219" s="104"/>
      <c r="K219" s="34">
        <v>5.86</v>
      </c>
      <c r="L219" s="34">
        <f t="shared" si="33"/>
        <v>38.3724</v>
      </c>
      <c r="M219" s="36">
        <v>418413.0441259146</v>
      </c>
      <c r="N219" s="34">
        <f t="shared" si="34"/>
        <v>43.26299999999999</v>
      </c>
      <c r="O219" s="36">
        <v>443736.8265975237</v>
      </c>
      <c r="P219" s="34">
        <f t="shared" si="35"/>
        <v>48.1536</v>
      </c>
      <c r="Q219" s="36">
        <v>469060.6090691327</v>
      </c>
      <c r="S219" s="24"/>
      <c r="T219" s="38"/>
      <c r="U219" s="38"/>
      <c r="Z219" s="38"/>
      <c r="AA219" s="38"/>
    </row>
    <row r="220" spans="1:27" ht="12.75">
      <c r="A220" s="104"/>
      <c r="B220" s="33">
        <v>5.86</v>
      </c>
      <c r="C220" s="34">
        <f t="shared" si="30"/>
        <v>34.884</v>
      </c>
      <c r="D220" s="36">
        <v>394377.0423098351</v>
      </c>
      <c r="E220" s="34">
        <f t="shared" si="31"/>
        <v>39.33</v>
      </c>
      <c r="F220" s="36">
        <v>418999.0999931017</v>
      </c>
      <c r="G220" s="34">
        <f t="shared" si="32"/>
        <v>43.776</v>
      </c>
      <c r="H220" s="36">
        <v>443384.6789931174</v>
      </c>
      <c r="I220" s="37"/>
      <c r="J220" s="104"/>
      <c r="K220" s="34">
        <v>6.16</v>
      </c>
      <c r="L220" s="34">
        <f t="shared" si="33"/>
        <v>40.391999999999996</v>
      </c>
      <c r="M220" s="36">
        <v>434940.8477487776</v>
      </c>
      <c r="N220" s="34">
        <f t="shared" si="34"/>
        <v>45.53999999999999</v>
      </c>
      <c r="O220" s="36">
        <v>461202.83369198005</v>
      </c>
      <c r="P220" s="34">
        <f t="shared" si="35"/>
        <v>50.687999999999995</v>
      </c>
      <c r="Q220" s="36">
        <v>487326.01692979585</v>
      </c>
      <c r="S220" s="24"/>
      <c r="T220" s="38"/>
      <c r="U220" s="38"/>
      <c r="Z220" s="38"/>
      <c r="AA220" s="38"/>
    </row>
    <row r="221" spans="1:27" ht="12.75">
      <c r="A221" s="104"/>
      <c r="B221" s="33">
        <v>6.16</v>
      </c>
      <c r="C221" s="34">
        <f t="shared" si="30"/>
        <v>36.72</v>
      </c>
      <c r="D221" s="36">
        <v>410087.45222320035</v>
      </c>
      <c r="E221" s="34">
        <f t="shared" si="31"/>
        <v>41.4</v>
      </c>
      <c r="F221" s="36">
        <v>435529.47403643484</v>
      </c>
      <c r="G221" s="34">
        <f t="shared" si="32"/>
        <v>46.08</v>
      </c>
      <c r="H221" s="36">
        <v>460853.25650804385</v>
      </c>
      <c r="I221" s="37"/>
      <c r="J221" s="104"/>
      <c r="K221" s="34">
        <v>6.46</v>
      </c>
      <c r="L221" s="34">
        <f t="shared" si="33"/>
        <v>42.4116</v>
      </c>
      <c r="M221" s="36">
        <v>451707.7004753616</v>
      </c>
      <c r="N221" s="34">
        <f t="shared" si="34"/>
        <v>47.81699999999999</v>
      </c>
      <c r="O221" s="36">
        <v>478787.08012806164</v>
      </c>
      <c r="P221" s="34">
        <f t="shared" si="35"/>
        <v>53.2224</v>
      </c>
      <c r="Q221" s="36">
        <v>505635.12193845096</v>
      </c>
      <c r="S221" s="24"/>
      <c r="T221" s="38"/>
      <c r="U221" s="38"/>
      <c r="Z221" s="38"/>
      <c r="AA221" s="38"/>
    </row>
    <row r="222" spans="1:27" ht="12.75">
      <c r="A222" s="104"/>
      <c r="B222" s="33">
        <v>6.46</v>
      </c>
      <c r="C222" s="34">
        <f t="shared" si="30"/>
        <v>38.556</v>
      </c>
      <c r="D222" s="36">
        <v>426031.7703993465</v>
      </c>
      <c r="E222" s="34">
        <f t="shared" si="31"/>
        <v>43.46999999999999</v>
      </c>
      <c r="F222" s="36">
        <v>452175.5170009233</v>
      </c>
      <c r="G222" s="34">
        <f t="shared" si="32"/>
        <v>48.384</v>
      </c>
      <c r="H222" s="36">
        <v>478321.8340229703</v>
      </c>
      <c r="I222" s="37"/>
      <c r="J222" s="104"/>
      <c r="K222" s="34">
        <v>6.76</v>
      </c>
      <c r="L222" s="34">
        <f t="shared" si="33"/>
        <v>44.4312</v>
      </c>
      <c r="M222" s="36">
        <v>468474.5532019457</v>
      </c>
      <c r="N222" s="34">
        <f t="shared" si="34"/>
        <v>50.093999999999994</v>
      </c>
      <c r="O222" s="36">
        <v>496371.32656414347</v>
      </c>
      <c r="P222" s="34">
        <f t="shared" si="35"/>
        <v>55.7568</v>
      </c>
      <c r="Q222" s="36">
        <v>523926.23400381545</v>
      </c>
      <c r="S222" s="24"/>
      <c r="T222" s="38"/>
      <c r="U222" s="38"/>
      <c r="Z222" s="38"/>
      <c r="AA222" s="38"/>
    </row>
    <row r="223" spans="1:27" ht="12.75">
      <c r="A223" s="104"/>
      <c r="B223" s="33">
        <v>6.76</v>
      </c>
      <c r="C223" s="34">
        <f t="shared" si="30"/>
        <v>40.391999999999996</v>
      </c>
      <c r="D223" s="36">
        <v>441970.9477345522</v>
      </c>
      <c r="E223" s="34">
        <f t="shared" si="31"/>
        <v>45.53999999999999</v>
      </c>
      <c r="F223" s="36">
        <v>468821.5599654118</v>
      </c>
      <c r="G223" s="34">
        <f t="shared" si="32"/>
        <v>50.687999999999995</v>
      </c>
      <c r="H223" s="36">
        <v>495792.98195836676</v>
      </c>
      <c r="I223" s="37"/>
      <c r="J223" s="104"/>
      <c r="K223" s="34">
        <v>7.06</v>
      </c>
      <c r="L223" s="34">
        <f t="shared" si="33"/>
        <v>46.450799999999994</v>
      </c>
      <c r="M223" s="36">
        <v>485241.40592852957</v>
      </c>
      <c r="N223" s="34">
        <f t="shared" si="34"/>
        <v>52.37099999999999</v>
      </c>
      <c r="O223" s="36">
        <v>513955.57300022506</v>
      </c>
      <c r="P223" s="34">
        <f t="shared" si="35"/>
        <v>58.29119999999999</v>
      </c>
      <c r="Q223" s="36">
        <v>542212.2052282393</v>
      </c>
      <c r="S223" s="24"/>
      <c r="T223" s="38"/>
      <c r="U223" s="38"/>
      <c r="Z223" s="38"/>
      <c r="AA223" s="38"/>
    </row>
    <row r="224" spans="1:27" ht="12.75">
      <c r="A224" s="104"/>
      <c r="B224" s="33">
        <v>7.06</v>
      </c>
      <c r="C224" s="34">
        <f t="shared" si="30"/>
        <v>42.228</v>
      </c>
      <c r="D224" s="36">
        <v>457915.26591069833</v>
      </c>
      <c r="E224" s="34">
        <f t="shared" si="31"/>
        <v>47.60999999999999</v>
      </c>
      <c r="F224" s="36">
        <v>485467.60292990005</v>
      </c>
      <c r="G224" s="34">
        <f t="shared" si="32"/>
        <v>52.992</v>
      </c>
      <c r="H224" s="36">
        <v>513261.5594732929</v>
      </c>
      <c r="I224" s="37"/>
      <c r="J224" s="104"/>
      <c r="K224" s="34">
        <v>7.36</v>
      </c>
      <c r="L224" s="34">
        <f t="shared" si="33"/>
        <v>48.4704</v>
      </c>
      <c r="M224" s="36">
        <v>502008.2586551136</v>
      </c>
      <c r="N224" s="34">
        <f t="shared" si="34"/>
        <v>54.64799999999999</v>
      </c>
      <c r="O224" s="36">
        <v>531544.960277247</v>
      </c>
      <c r="P224" s="34">
        <f t="shared" si="35"/>
        <v>60.825599999999994</v>
      </c>
      <c r="Q224" s="36">
        <v>560500.7468731338</v>
      </c>
      <c r="S224" s="24"/>
      <c r="T224" s="38"/>
      <c r="U224" s="38"/>
      <c r="Z224" s="38"/>
      <c r="AA224" s="38"/>
    </row>
    <row r="225" spans="1:27" ht="12.75">
      <c r="A225" s="104"/>
      <c r="B225" s="33">
        <v>7.36</v>
      </c>
      <c r="C225" s="34">
        <f t="shared" si="30"/>
        <v>44.06400000000001</v>
      </c>
      <c r="D225" s="36">
        <v>473857.01366637397</v>
      </c>
      <c r="E225" s="34">
        <f t="shared" si="31"/>
        <v>49.68</v>
      </c>
      <c r="F225" s="36">
        <v>502113.6458943883</v>
      </c>
      <c r="G225" s="34">
        <f t="shared" si="32"/>
        <v>55.29600000000001</v>
      </c>
      <c r="H225" s="36">
        <v>530730.1369882195</v>
      </c>
      <c r="I225" s="37"/>
      <c r="J225" s="104"/>
      <c r="K225" s="34">
        <v>7.66</v>
      </c>
      <c r="L225" s="34">
        <f t="shared" si="33"/>
        <v>50.49</v>
      </c>
      <c r="M225" s="36">
        <v>518775.1113816976</v>
      </c>
      <c r="N225" s="34">
        <f t="shared" si="34"/>
        <v>56.925</v>
      </c>
      <c r="O225" s="36">
        <v>549129.2067133288</v>
      </c>
      <c r="P225" s="34">
        <f t="shared" si="35"/>
        <v>63.36</v>
      </c>
      <c r="Q225" s="36">
        <v>578791.8589384983</v>
      </c>
      <c r="S225" s="24"/>
      <c r="T225" s="38"/>
      <c r="U225" s="38"/>
      <c r="Z225" s="38"/>
      <c r="AA225" s="38"/>
    </row>
    <row r="226" spans="1:27" ht="12.75">
      <c r="A226" s="104"/>
      <c r="B226" s="33">
        <v>7.66</v>
      </c>
      <c r="C226" s="34">
        <f t="shared" si="30"/>
        <v>45.9</v>
      </c>
      <c r="D226" s="36">
        <v>489798.76142205007</v>
      </c>
      <c r="E226" s="34">
        <f t="shared" si="31"/>
        <v>51.74999999999999</v>
      </c>
      <c r="F226" s="36">
        <v>518759.6888588771</v>
      </c>
      <c r="G226" s="34">
        <f t="shared" si="32"/>
        <v>57.6</v>
      </c>
      <c r="H226" s="36">
        <v>548201.284923616</v>
      </c>
      <c r="I226" s="37"/>
      <c r="J226" s="104"/>
      <c r="K226" s="34">
        <v>7.96</v>
      </c>
      <c r="L226" s="34">
        <f t="shared" si="33"/>
        <v>52.5096</v>
      </c>
      <c r="M226" s="36">
        <v>535539.3936878116</v>
      </c>
      <c r="N226" s="34">
        <f t="shared" si="34"/>
        <v>59.20199999999999</v>
      </c>
      <c r="O226" s="36">
        <v>566708.9508893719</v>
      </c>
      <c r="P226" s="34">
        <f t="shared" si="35"/>
        <v>65.89439999999999</v>
      </c>
      <c r="Q226" s="36">
        <v>597081.245722691</v>
      </c>
      <c r="S226" s="24"/>
      <c r="T226" s="38"/>
      <c r="U226" s="38"/>
      <c r="Z226" s="38"/>
      <c r="AA226" s="38"/>
    </row>
    <row r="227" spans="1:27" ht="12.75">
      <c r="A227" s="104"/>
      <c r="B227" s="33">
        <v>7.96</v>
      </c>
      <c r="C227" s="34">
        <f t="shared" si="30"/>
        <v>47.736</v>
      </c>
      <c r="D227" s="36">
        <v>505743.0795981959</v>
      </c>
      <c r="E227" s="34">
        <f t="shared" si="31"/>
        <v>53.81999999999999</v>
      </c>
      <c r="F227" s="36">
        <v>535403.1614028951</v>
      </c>
      <c r="G227" s="34">
        <f t="shared" si="32"/>
        <v>59.903999999999996</v>
      </c>
      <c r="H227" s="36">
        <v>565669.8624385423</v>
      </c>
      <c r="I227" s="37"/>
      <c r="J227" s="104"/>
      <c r="K227" s="34">
        <v>8.26</v>
      </c>
      <c r="L227" s="34">
        <f t="shared" si="33"/>
        <v>54.529199999999996</v>
      </c>
      <c r="M227" s="36">
        <v>552303.6759939254</v>
      </c>
      <c r="N227" s="34">
        <f t="shared" si="34"/>
        <v>61.478999999999985</v>
      </c>
      <c r="O227" s="36">
        <v>584297.6995854923</v>
      </c>
      <c r="P227" s="34">
        <f t="shared" si="35"/>
        <v>68.4288</v>
      </c>
      <c r="Q227" s="36">
        <v>615368.9422282865</v>
      </c>
      <c r="S227" s="24"/>
      <c r="T227" s="38"/>
      <c r="U227" s="38"/>
      <c r="Z227" s="38"/>
      <c r="AA227" s="38"/>
    </row>
    <row r="228" spans="1:27" ht="12.75">
      <c r="A228" s="104"/>
      <c r="B228" s="33">
        <v>8.26</v>
      </c>
      <c r="C228" s="34">
        <f t="shared" si="30"/>
        <v>49.571999999999996</v>
      </c>
      <c r="D228" s="36">
        <v>521684.827353872</v>
      </c>
      <c r="E228" s="34">
        <f t="shared" si="31"/>
        <v>55.889999999999986</v>
      </c>
      <c r="F228" s="36">
        <v>552049.2043673836</v>
      </c>
      <c r="G228" s="34">
        <f t="shared" si="32"/>
        <v>62.20799999999999</v>
      </c>
      <c r="H228" s="36">
        <v>583141.0103739388</v>
      </c>
      <c r="I228" s="37"/>
      <c r="J228" s="104"/>
      <c r="K228" s="34">
        <v>8.56</v>
      </c>
      <c r="L228" s="34">
        <f t="shared" si="33"/>
        <v>56.5488</v>
      </c>
      <c r="M228" s="36">
        <v>569070.5287205095</v>
      </c>
      <c r="N228" s="34">
        <f t="shared" si="34"/>
        <v>63.75599999999999</v>
      </c>
      <c r="O228" s="36">
        <v>601884.5164420439</v>
      </c>
      <c r="P228" s="34">
        <f t="shared" si="35"/>
        <v>70.9632</v>
      </c>
      <c r="Q228" s="36">
        <v>633657.4838731807</v>
      </c>
      <c r="S228" s="24"/>
      <c r="T228" s="38"/>
      <c r="U228" s="38"/>
      <c r="Z228" s="38"/>
      <c r="AA228" s="38"/>
    </row>
    <row r="229" spans="1:27" ht="12.75">
      <c r="A229" s="104"/>
      <c r="B229" s="33">
        <v>8.56</v>
      </c>
      <c r="C229" s="34">
        <f t="shared" si="30"/>
        <v>51.40800000000001</v>
      </c>
      <c r="D229" s="36">
        <v>537629.1455300179</v>
      </c>
      <c r="E229" s="34">
        <f t="shared" si="31"/>
        <v>57.96</v>
      </c>
      <c r="F229" s="36">
        <v>568697.817752342</v>
      </c>
      <c r="G229" s="34">
        <f t="shared" si="32"/>
        <v>64.51200000000001</v>
      </c>
      <c r="H229" s="36">
        <v>600609.5878888653</v>
      </c>
      <c r="I229" s="37"/>
      <c r="J229" s="104"/>
      <c r="K229" s="34">
        <v>8.86</v>
      </c>
      <c r="L229" s="34">
        <f t="shared" si="33"/>
        <v>58.5684</v>
      </c>
      <c r="M229" s="36">
        <v>585837.3814470931</v>
      </c>
      <c r="N229" s="34">
        <f t="shared" si="34"/>
        <v>66.03299999999999</v>
      </c>
      <c r="O229" s="36">
        <v>619468.762878126</v>
      </c>
      <c r="P229" s="34">
        <f t="shared" si="35"/>
        <v>73.49759999999999</v>
      </c>
      <c r="Q229" s="36">
        <v>651943.4550976049</v>
      </c>
      <c r="S229" s="24"/>
      <c r="T229" s="38"/>
      <c r="U229" s="38"/>
      <c r="Z229" s="38"/>
      <c r="AA229" s="38"/>
    </row>
    <row r="230" spans="1:27" ht="12.75">
      <c r="A230" s="104"/>
      <c r="B230" s="33">
        <v>8.86</v>
      </c>
      <c r="C230" s="34">
        <f t="shared" si="30"/>
        <v>53.244</v>
      </c>
      <c r="D230" s="36">
        <v>553568.3228652236</v>
      </c>
      <c r="E230" s="34">
        <f t="shared" si="31"/>
        <v>60.02999999999999</v>
      </c>
      <c r="F230" s="36">
        <v>585343.8607168306</v>
      </c>
      <c r="G230" s="34">
        <f t="shared" si="32"/>
        <v>66.816</v>
      </c>
      <c r="H230" s="36">
        <v>618078.1654037917</v>
      </c>
      <c r="I230" s="37"/>
      <c r="J230" s="104"/>
      <c r="K230" s="34">
        <v>9.16</v>
      </c>
      <c r="L230" s="34">
        <f t="shared" si="33"/>
        <v>60.588</v>
      </c>
      <c r="M230" s="36">
        <v>602604.2341736772</v>
      </c>
      <c r="N230" s="34">
        <f t="shared" si="34"/>
        <v>68.30999999999999</v>
      </c>
      <c r="O230" s="36">
        <v>637053.0093142076</v>
      </c>
      <c r="P230" s="34">
        <f t="shared" si="35"/>
        <v>76.032</v>
      </c>
      <c r="Q230" s="36">
        <v>670234.5671629695</v>
      </c>
      <c r="S230" s="24"/>
      <c r="T230" s="38"/>
      <c r="U230" s="38"/>
      <c r="Z230" s="38"/>
      <c r="AA230" s="38"/>
    </row>
    <row r="231" spans="1:27" ht="12.75">
      <c r="A231" s="104"/>
      <c r="B231" s="33">
        <v>9.16</v>
      </c>
      <c r="C231" s="34">
        <f t="shared" si="30"/>
        <v>55.08</v>
      </c>
      <c r="D231" s="36">
        <v>569512.6410413698</v>
      </c>
      <c r="E231" s="34">
        <f t="shared" si="31"/>
        <v>62.099999999999994</v>
      </c>
      <c r="F231" s="36">
        <v>601989.903681319</v>
      </c>
      <c r="G231" s="34">
        <f t="shared" si="32"/>
        <v>69.12</v>
      </c>
      <c r="H231" s="36">
        <v>635549.3133391882</v>
      </c>
      <c r="I231" s="37"/>
      <c r="J231" s="104"/>
      <c r="K231" s="34">
        <v>9.46</v>
      </c>
      <c r="L231" s="34">
        <f t="shared" si="33"/>
        <v>62.607600000000005</v>
      </c>
      <c r="M231" s="36">
        <v>619371.0869002611</v>
      </c>
      <c r="N231" s="34">
        <f t="shared" si="34"/>
        <v>70.587</v>
      </c>
      <c r="O231" s="36">
        <v>654637.2557502892</v>
      </c>
      <c r="P231" s="34">
        <f t="shared" si="35"/>
        <v>78.5664</v>
      </c>
      <c r="Q231" s="36">
        <v>688520.5383873933</v>
      </c>
      <c r="S231" s="24"/>
      <c r="T231" s="38"/>
      <c r="U231" s="38"/>
      <c r="Z231" s="38"/>
      <c r="AA231" s="38"/>
    </row>
    <row r="232" spans="1:27" ht="12.75">
      <c r="A232" s="104"/>
      <c r="B232" s="33">
        <v>9.46</v>
      </c>
      <c r="C232" s="34">
        <f t="shared" si="30"/>
        <v>56.916000000000004</v>
      </c>
      <c r="D232" s="36">
        <v>585454.3887970457</v>
      </c>
      <c r="E232" s="34">
        <f t="shared" si="31"/>
        <v>64.17</v>
      </c>
      <c r="F232" s="36">
        <v>618635.9466458074</v>
      </c>
      <c r="G232" s="34">
        <f t="shared" si="32"/>
        <v>71.424</v>
      </c>
      <c r="H232" s="36">
        <v>653017.8908541144</v>
      </c>
      <c r="I232" s="37"/>
      <c r="J232" s="104"/>
      <c r="K232" s="34">
        <v>9.76</v>
      </c>
      <c r="L232" s="34">
        <f t="shared" si="33"/>
        <v>64.62719999999999</v>
      </c>
      <c r="M232" s="36">
        <v>636137.9396268452</v>
      </c>
      <c r="N232" s="34">
        <f t="shared" si="34"/>
        <v>72.86399999999999</v>
      </c>
      <c r="O232" s="36">
        <v>672226.6430273111</v>
      </c>
      <c r="P232" s="34">
        <f t="shared" si="35"/>
        <v>81.10079999999999</v>
      </c>
      <c r="Q232" s="36">
        <v>706811.6504527577</v>
      </c>
      <c r="S232" s="24"/>
      <c r="T232" s="38"/>
      <c r="U232" s="38"/>
      <c r="Z232" s="38"/>
      <c r="AA232" s="38"/>
    </row>
    <row r="233" spans="1:27" ht="12.75">
      <c r="A233" s="104"/>
      <c r="B233" s="33">
        <v>9.76</v>
      </c>
      <c r="C233" s="34">
        <f t="shared" si="30"/>
        <v>58.751999999999995</v>
      </c>
      <c r="D233" s="36">
        <v>601396.1365527217</v>
      </c>
      <c r="E233" s="34">
        <f t="shared" si="31"/>
        <v>66.24</v>
      </c>
      <c r="F233" s="36">
        <v>635281.9896102957</v>
      </c>
      <c r="G233" s="34">
        <f t="shared" si="32"/>
        <v>73.728</v>
      </c>
      <c r="H233" s="36">
        <v>670489.0387895112</v>
      </c>
      <c r="I233" s="37"/>
      <c r="J233" s="104"/>
      <c r="K233" s="34">
        <v>10.06</v>
      </c>
      <c r="L233" s="34">
        <f t="shared" si="33"/>
        <v>66.6468</v>
      </c>
      <c r="M233" s="36">
        <v>652904.7923534297</v>
      </c>
      <c r="N233" s="34">
        <f t="shared" si="34"/>
        <v>75.14099999999999</v>
      </c>
      <c r="O233" s="36">
        <v>689810.889463393</v>
      </c>
      <c r="P233" s="34">
        <f t="shared" si="35"/>
        <v>83.63520000000001</v>
      </c>
      <c r="Q233" s="36">
        <v>725100.1920976519</v>
      </c>
      <c r="S233" s="24"/>
      <c r="T233" s="38"/>
      <c r="U233" s="38"/>
      <c r="Z233" s="38"/>
      <c r="AA233" s="38"/>
    </row>
    <row r="234" spans="1:27" ht="12.75">
      <c r="A234" s="104"/>
      <c r="B234" s="33">
        <v>10.06</v>
      </c>
      <c r="C234" s="34">
        <f t="shared" si="30"/>
        <v>60.58800000000001</v>
      </c>
      <c r="D234" s="36">
        <v>617337.8843083975</v>
      </c>
      <c r="E234" s="34">
        <f t="shared" si="31"/>
        <v>68.31</v>
      </c>
      <c r="F234" s="36">
        <v>651928.0325747842</v>
      </c>
      <c r="G234" s="34">
        <f t="shared" si="32"/>
        <v>76.03200000000001</v>
      </c>
      <c r="H234" s="36">
        <v>687957.6163044375</v>
      </c>
      <c r="I234" s="37"/>
      <c r="J234" s="104"/>
      <c r="K234" s="34">
        <v>10.36</v>
      </c>
      <c r="L234" s="34">
        <f t="shared" si="33"/>
        <v>68.6664</v>
      </c>
      <c r="M234" s="36">
        <v>669669.074659543</v>
      </c>
      <c r="N234" s="34">
        <f t="shared" si="34"/>
        <v>77.41799999999999</v>
      </c>
      <c r="O234" s="36">
        <v>708166.2620405102</v>
      </c>
      <c r="P234" s="34">
        <f t="shared" si="35"/>
        <v>86.16959999999999</v>
      </c>
      <c r="Q234" s="36">
        <v>743386.1633220762</v>
      </c>
      <c r="S234" s="24"/>
      <c r="T234" s="38"/>
      <c r="U234" s="38"/>
      <c r="Z234" s="38"/>
      <c r="AA234" s="38"/>
    </row>
    <row r="235" spans="1:27" ht="12.75">
      <c r="A235" s="104"/>
      <c r="B235" s="33">
        <v>10.36</v>
      </c>
      <c r="C235" s="34">
        <f t="shared" si="30"/>
        <v>62.424</v>
      </c>
      <c r="D235" s="36">
        <v>633282.2024845434</v>
      </c>
      <c r="E235" s="34">
        <f t="shared" si="31"/>
        <v>70.38</v>
      </c>
      <c r="F235" s="36">
        <v>668574.0755392726</v>
      </c>
      <c r="G235" s="34">
        <f t="shared" si="32"/>
        <v>78.336</v>
      </c>
      <c r="H235" s="36">
        <v>705426.1938193636</v>
      </c>
      <c r="I235" s="37"/>
      <c r="J235" s="104"/>
      <c r="K235" s="34">
        <v>10.66</v>
      </c>
      <c r="L235" s="34">
        <f t="shared" si="33"/>
        <v>70.68599999999999</v>
      </c>
      <c r="M235" s="36">
        <v>686435.9273861272</v>
      </c>
      <c r="N235" s="34">
        <f t="shared" si="34"/>
        <v>79.695</v>
      </c>
      <c r="O235" s="36">
        <v>724979.3823355563</v>
      </c>
      <c r="P235" s="34">
        <f t="shared" si="35"/>
        <v>88.704</v>
      </c>
      <c r="Q235" s="36">
        <v>761677.2753874406</v>
      </c>
      <c r="S235" s="24"/>
      <c r="T235" s="38"/>
      <c r="U235" s="38"/>
      <c r="Z235" s="38"/>
      <c r="AA235" s="38"/>
    </row>
    <row r="236" spans="1:27" ht="12.75">
      <c r="A236" s="104"/>
      <c r="B236" s="33">
        <v>10.66</v>
      </c>
      <c r="C236" s="34">
        <f t="shared" si="30"/>
        <v>64.26</v>
      </c>
      <c r="D236" s="36">
        <v>649223.9502402194</v>
      </c>
      <c r="E236" s="34">
        <f t="shared" si="31"/>
        <v>72.44999999999999</v>
      </c>
      <c r="F236" s="36">
        <v>685217.5480832913</v>
      </c>
      <c r="G236" s="34">
        <f t="shared" si="32"/>
        <v>80.64</v>
      </c>
      <c r="H236" s="36">
        <v>722897.3417547601</v>
      </c>
      <c r="I236" s="37"/>
      <c r="J236" s="104"/>
      <c r="K236" s="34">
        <v>10.96</v>
      </c>
      <c r="L236" s="34">
        <f t="shared" si="33"/>
        <v>72.7056</v>
      </c>
      <c r="M236" s="36">
        <v>703202.7801127108</v>
      </c>
      <c r="N236" s="34">
        <f t="shared" si="34"/>
        <v>81.972</v>
      </c>
      <c r="O236" s="36">
        <v>742566.1991921084</v>
      </c>
      <c r="P236" s="34">
        <f t="shared" si="35"/>
        <v>91.2384</v>
      </c>
      <c r="Q236" s="36">
        <v>779965.8170323344</v>
      </c>
      <c r="S236" s="24"/>
      <c r="T236" s="38"/>
      <c r="U236" s="38"/>
      <c r="Z236" s="38"/>
      <c r="AA236" s="38"/>
    </row>
    <row r="237" spans="1:27" ht="12.75">
      <c r="A237" s="104"/>
      <c r="B237" s="33">
        <v>10.96</v>
      </c>
      <c r="C237" s="34">
        <f t="shared" si="30"/>
        <v>66.09600000000002</v>
      </c>
      <c r="D237" s="36">
        <v>665165.6979958953</v>
      </c>
      <c r="E237" s="34">
        <f t="shared" si="31"/>
        <v>74.52000000000001</v>
      </c>
      <c r="F237" s="36">
        <v>701863.5910477793</v>
      </c>
      <c r="G237" s="34">
        <f t="shared" si="32"/>
        <v>82.94400000000002</v>
      </c>
      <c r="H237" s="36">
        <v>740365.9192696863</v>
      </c>
      <c r="I237" s="37"/>
      <c r="J237" s="104"/>
      <c r="K237" s="34">
        <v>11.26</v>
      </c>
      <c r="L237" s="34">
        <f t="shared" si="33"/>
        <v>74.72519999999999</v>
      </c>
      <c r="M237" s="36">
        <v>719967.0624188249</v>
      </c>
      <c r="N237" s="34">
        <f t="shared" si="34"/>
        <v>84.24899999999998</v>
      </c>
      <c r="O237" s="36">
        <v>760150.44562819</v>
      </c>
      <c r="P237" s="34">
        <f t="shared" si="35"/>
        <v>93.77279999999999</v>
      </c>
      <c r="Q237" s="36">
        <v>798251.7882567587</v>
      </c>
      <c r="S237" s="24"/>
      <c r="T237" s="38"/>
      <c r="U237" s="38"/>
      <c r="Z237" s="38"/>
      <c r="AA237" s="38"/>
    </row>
    <row r="238" spans="1:27" ht="12.75">
      <c r="A238" s="104"/>
      <c r="B238" s="33">
        <v>11.26</v>
      </c>
      <c r="C238" s="34">
        <f t="shared" si="30"/>
        <v>67.932</v>
      </c>
      <c r="D238" s="36">
        <v>681110.0161720413</v>
      </c>
      <c r="E238" s="34">
        <f t="shared" si="31"/>
        <v>76.58999999999999</v>
      </c>
      <c r="F238" s="36">
        <v>718509.6340122677</v>
      </c>
      <c r="G238" s="34">
        <f t="shared" si="32"/>
        <v>85.24799999999999</v>
      </c>
      <c r="H238" s="36">
        <v>757837.0672050831</v>
      </c>
      <c r="I238" s="37"/>
      <c r="J238" s="104"/>
      <c r="K238" s="34">
        <v>11.56</v>
      </c>
      <c r="L238" s="34">
        <f t="shared" si="33"/>
        <v>76.7448</v>
      </c>
      <c r="M238" s="36">
        <v>736733.9151454091</v>
      </c>
      <c r="N238" s="34">
        <f t="shared" si="34"/>
        <v>86.52599999999998</v>
      </c>
      <c r="O238" s="36">
        <v>777734.6920642717</v>
      </c>
      <c r="P238" s="34">
        <f t="shared" si="35"/>
        <v>96.3072</v>
      </c>
      <c r="Q238" s="36">
        <v>816542.9003221228</v>
      </c>
      <c r="S238" s="24"/>
      <c r="T238" s="38"/>
      <c r="U238" s="38"/>
      <c r="Z238" s="38"/>
      <c r="AA238" s="38"/>
    </row>
    <row r="239" spans="1:27" ht="12.75">
      <c r="A239" s="104"/>
      <c r="B239" s="33">
        <v>11.56</v>
      </c>
      <c r="C239" s="34">
        <f t="shared" si="30"/>
        <v>69.768</v>
      </c>
      <c r="D239" s="36">
        <v>697051.7639277173</v>
      </c>
      <c r="E239" s="34">
        <f t="shared" si="31"/>
        <v>78.66</v>
      </c>
      <c r="F239" s="36">
        <v>735155.676976756</v>
      </c>
      <c r="G239" s="34">
        <f t="shared" si="32"/>
        <v>87.552</v>
      </c>
      <c r="H239" s="36">
        <v>775305.6447200095</v>
      </c>
      <c r="I239" s="37"/>
      <c r="J239" s="104"/>
      <c r="K239" s="34">
        <v>11.86</v>
      </c>
      <c r="L239" s="34">
        <f t="shared" si="33"/>
        <v>78.76439999999998</v>
      </c>
      <c r="M239" s="36">
        <v>753500.767871993</v>
      </c>
      <c r="N239" s="34">
        <f t="shared" si="34"/>
        <v>88.80299999999997</v>
      </c>
      <c r="O239" s="36">
        <v>795321.5089208237</v>
      </c>
      <c r="P239" s="34">
        <f t="shared" si="35"/>
        <v>98.84159999999999</v>
      </c>
      <c r="Q239" s="36">
        <v>834831.4419670174</v>
      </c>
      <c r="S239" s="24"/>
      <c r="T239" s="38"/>
      <c r="U239" s="38"/>
      <c r="Z239" s="38"/>
      <c r="AA239" s="38"/>
    </row>
    <row r="240" spans="1:27" ht="12.75">
      <c r="A240" s="104"/>
      <c r="B240" s="33">
        <v>11.86</v>
      </c>
      <c r="C240" s="34">
        <f t="shared" si="30"/>
        <v>71.60399999999998</v>
      </c>
      <c r="D240" s="36">
        <v>712993.5116833933</v>
      </c>
      <c r="E240" s="34">
        <f t="shared" si="31"/>
        <v>80.72999999999998</v>
      </c>
      <c r="F240" s="36">
        <v>751801.7199412443</v>
      </c>
      <c r="G240" s="34">
        <f t="shared" si="32"/>
        <v>89.85599999999998</v>
      </c>
      <c r="H240" s="36">
        <v>792774.2222349361</v>
      </c>
      <c r="I240" s="37"/>
      <c r="J240" s="104"/>
      <c r="K240" s="34">
        <v>12.16</v>
      </c>
      <c r="L240" s="34">
        <f t="shared" si="33"/>
        <v>80.78399999999999</v>
      </c>
      <c r="M240" s="36">
        <v>770267.6205985767</v>
      </c>
      <c r="N240" s="34">
        <f t="shared" si="34"/>
        <v>91.07999999999998</v>
      </c>
      <c r="O240" s="36">
        <v>812908.3257773754</v>
      </c>
      <c r="P240" s="34">
        <f t="shared" si="35"/>
        <v>101.37599999999999</v>
      </c>
      <c r="Q240" s="36">
        <v>853119.9836119118</v>
      </c>
      <c r="S240" s="24"/>
      <c r="T240" s="38"/>
      <c r="U240" s="38"/>
      <c r="Z240" s="38"/>
      <c r="AA240" s="38"/>
    </row>
    <row r="241" spans="1:27" ht="12.75">
      <c r="A241" s="104"/>
      <c r="B241" s="33">
        <v>12.16</v>
      </c>
      <c r="C241" s="34">
        <f t="shared" si="30"/>
        <v>73.44</v>
      </c>
      <c r="D241" s="36">
        <v>728935.259439069</v>
      </c>
      <c r="E241" s="34">
        <f t="shared" si="31"/>
        <v>82.8</v>
      </c>
      <c r="F241" s="36">
        <v>768447.7629057328</v>
      </c>
      <c r="G241" s="34">
        <f t="shared" si="32"/>
        <v>92.16</v>
      </c>
      <c r="H241" s="36">
        <v>810245.3701703325</v>
      </c>
      <c r="I241" s="37"/>
      <c r="J241" s="104"/>
      <c r="K241" s="34">
        <v>12.46</v>
      </c>
      <c r="L241" s="34">
        <f t="shared" si="33"/>
        <v>82.8036</v>
      </c>
      <c r="M241" s="36">
        <v>787034.4733251607</v>
      </c>
      <c r="N241" s="34">
        <f t="shared" si="34"/>
        <v>93.357</v>
      </c>
      <c r="O241" s="36">
        <v>830492.5722134571</v>
      </c>
      <c r="P241" s="34">
        <f t="shared" si="35"/>
        <v>103.91040000000001</v>
      </c>
      <c r="Q241" s="36">
        <v>871408.5252568059</v>
      </c>
      <c r="S241" s="24"/>
      <c r="T241" s="38"/>
      <c r="U241" s="38"/>
      <c r="Z241" s="38"/>
      <c r="AA241" s="38"/>
    </row>
    <row r="242" spans="1:27" ht="12.75">
      <c r="A242" s="104"/>
      <c r="B242" s="33">
        <v>12.46</v>
      </c>
      <c r="C242" s="34">
        <f t="shared" si="30"/>
        <v>75.27600000000001</v>
      </c>
      <c r="D242" s="36">
        <v>744879.5776152151</v>
      </c>
      <c r="E242" s="34">
        <f t="shared" si="31"/>
        <v>84.87</v>
      </c>
      <c r="F242" s="36">
        <v>785096.3762906917</v>
      </c>
      <c r="G242" s="34">
        <f t="shared" si="32"/>
        <v>94.46400000000001</v>
      </c>
      <c r="H242" s="36">
        <v>827713.9476852587</v>
      </c>
      <c r="I242" s="37"/>
      <c r="J242" s="104"/>
      <c r="K242" s="34">
        <v>12.76</v>
      </c>
      <c r="L242" s="34">
        <f t="shared" si="33"/>
        <v>84.8232</v>
      </c>
      <c r="M242" s="36">
        <v>803798.7556312749</v>
      </c>
      <c r="N242" s="34">
        <f t="shared" si="34"/>
        <v>95.63399999999999</v>
      </c>
      <c r="O242" s="36">
        <v>848076.8186495387</v>
      </c>
      <c r="P242" s="34">
        <f t="shared" si="35"/>
        <v>106.4448</v>
      </c>
      <c r="Q242" s="36">
        <v>889697.0669017</v>
      </c>
      <c r="S242" s="24"/>
      <c r="T242" s="38"/>
      <c r="U242" s="38"/>
      <c r="Z242" s="38"/>
      <c r="AA242" s="38"/>
    </row>
    <row r="243" spans="1:27" ht="12.75">
      <c r="A243" s="104"/>
      <c r="B243" s="33">
        <v>12.76</v>
      </c>
      <c r="C243" s="34">
        <f t="shared" si="30"/>
        <v>77.112</v>
      </c>
      <c r="D243" s="36">
        <v>760821.3253708909</v>
      </c>
      <c r="E243" s="34">
        <f aca="true" t="shared" si="36" ref="E243:E268">(3.16-0.16)*(B243-0.16)*(2.46-0.16)</f>
        <v>86.93999999999998</v>
      </c>
      <c r="F243" s="36">
        <v>801742.4192551798</v>
      </c>
      <c r="G243" s="34">
        <f aca="true" t="shared" si="37" ref="G243:G268">(3.16-0.16)*(B243-0.16)*(2.72-0.16)</f>
        <v>96.768</v>
      </c>
      <c r="H243" s="36">
        <v>845185.0956206553</v>
      </c>
      <c r="I243" s="37"/>
      <c r="J243" s="104"/>
      <c r="K243" s="34">
        <v>13.06</v>
      </c>
      <c r="L243" s="34">
        <f t="shared" si="33"/>
        <v>86.8428</v>
      </c>
      <c r="M243" s="36">
        <v>820565.6083578587</v>
      </c>
      <c r="N243" s="34">
        <f aca="true" t="shared" si="38" ref="N243:N267">(3.46-0.16)*(K243-0.16)*(2.46-0.16)</f>
        <v>97.91099999999999</v>
      </c>
      <c r="O243" s="36">
        <v>865661.0650856206</v>
      </c>
      <c r="P243" s="34">
        <f aca="true" t="shared" si="39" ref="P243:P267">(3.46-0.16)*(K243-0.16)*(2.72-0.16)</f>
        <v>108.9792</v>
      </c>
      <c r="Q243" s="36">
        <v>907985.608546594</v>
      </c>
      <c r="S243" s="24"/>
      <c r="T243" s="38"/>
      <c r="U243" s="38"/>
      <c r="Z243" s="38"/>
      <c r="AA243" s="38"/>
    </row>
    <row r="244" spans="1:27" ht="12.75">
      <c r="A244" s="104"/>
      <c r="B244" s="33">
        <v>13.06</v>
      </c>
      <c r="C244" s="34">
        <f t="shared" si="30"/>
        <v>78.94800000000001</v>
      </c>
      <c r="D244" s="36">
        <v>776763.0731265666</v>
      </c>
      <c r="E244" s="34">
        <f t="shared" si="36"/>
        <v>89.01</v>
      </c>
      <c r="F244" s="36">
        <v>818388.4622196681</v>
      </c>
      <c r="G244" s="34">
        <f t="shared" si="37"/>
        <v>99.072</v>
      </c>
      <c r="H244" s="36">
        <v>862653.6731355817</v>
      </c>
      <c r="I244" s="37"/>
      <c r="J244" s="104"/>
      <c r="K244" s="34">
        <v>13.36</v>
      </c>
      <c r="L244" s="34">
        <f t="shared" si="33"/>
        <v>88.8624</v>
      </c>
      <c r="M244" s="36">
        <v>837332.4610844429</v>
      </c>
      <c r="N244" s="34">
        <f t="shared" si="38"/>
        <v>100.18799999999999</v>
      </c>
      <c r="O244" s="36">
        <v>883247.8819421725</v>
      </c>
      <c r="P244" s="34">
        <f t="shared" si="39"/>
        <v>111.5136</v>
      </c>
      <c r="Q244" s="36">
        <v>926274.1501914884</v>
      </c>
      <c r="S244" s="24"/>
      <c r="T244" s="38"/>
      <c r="U244" s="38"/>
      <c r="Z244" s="38"/>
      <c r="AA244" s="38"/>
    </row>
    <row r="245" spans="1:27" ht="12.75">
      <c r="A245" s="104"/>
      <c r="B245" s="33">
        <v>13.36</v>
      </c>
      <c r="C245" s="34">
        <f t="shared" si="30"/>
        <v>80.78399999999999</v>
      </c>
      <c r="D245" s="36">
        <v>792704.8208822429</v>
      </c>
      <c r="E245" s="34">
        <f t="shared" si="36"/>
        <v>91.07999999999998</v>
      </c>
      <c r="F245" s="36">
        <v>835034.5051841569</v>
      </c>
      <c r="G245" s="34">
        <f t="shared" si="37"/>
        <v>101.37599999999999</v>
      </c>
      <c r="H245" s="36">
        <v>880124.8210709783</v>
      </c>
      <c r="I245" s="37"/>
      <c r="J245" s="104"/>
      <c r="K245" s="34">
        <v>13.66</v>
      </c>
      <c r="L245" s="34">
        <f t="shared" si="33"/>
        <v>90.88199999999999</v>
      </c>
      <c r="M245" s="36">
        <v>854099.3138110269</v>
      </c>
      <c r="N245" s="34">
        <f t="shared" si="38"/>
        <v>102.46499999999999</v>
      </c>
      <c r="O245" s="36">
        <v>900832.1283782538</v>
      </c>
      <c r="P245" s="34">
        <f t="shared" si="39"/>
        <v>114.048</v>
      </c>
      <c r="Q245" s="36">
        <v>944565.262256853</v>
      </c>
      <c r="S245" s="24"/>
      <c r="T245" s="38"/>
      <c r="U245" s="38"/>
      <c r="Z245" s="38"/>
      <c r="AA245" s="38"/>
    </row>
    <row r="246" spans="1:27" ht="12.75">
      <c r="A246" s="104"/>
      <c r="B246" s="33">
        <v>13.66</v>
      </c>
      <c r="C246" s="34">
        <f t="shared" si="30"/>
        <v>82.62</v>
      </c>
      <c r="D246" s="36">
        <v>808649.1390583889</v>
      </c>
      <c r="E246" s="34">
        <f t="shared" si="36"/>
        <v>93.14999999999999</v>
      </c>
      <c r="F246" s="36">
        <v>851677.9777281751</v>
      </c>
      <c r="G246" s="34">
        <f t="shared" si="37"/>
        <v>103.68</v>
      </c>
      <c r="H246" s="36">
        <v>897595.9690063747</v>
      </c>
      <c r="I246" s="37"/>
      <c r="J246" s="104"/>
      <c r="K246" s="34">
        <v>13.96</v>
      </c>
      <c r="L246" s="34">
        <f t="shared" si="33"/>
        <v>92.9016</v>
      </c>
      <c r="M246" s="36">
        <v>870866.166537611</v>
      </c>
      <c r="N246" s="34">
        <f t="shared" si="38"/>
        <v>104.74199999999999</v>
      </c>
      <c r="O246" s="36">
        <v>918416.3748143357</v>
      </c>
      <c r="P246" s="34">
        <f t="shared" si="39"/>
        <v>116.5824</v>
      </c>
      <c r="Q246" s="36">
        <v>962851.2334812768</v>
      </c>
      <c r="S246" s="24"/>
      <c r="T246" s="38"/>
      <c r="U246" s="38"/>
      <c r="Z246" s="38"/>
      <c r="AA246" s="38"/>
    </row>
    <row r="247" spans="1:27" ht="12.75">
      <c r="A247" s="104"/>
      <c r="B247" s="33">
        <v>13.96</v>
      </c>
      <c r="C247" s="34">
        <f t="shared" si="30"/>
        <v>84.45600000000002</v>
      </c>
      <c r="D247" s="36">
        <v>824593.4572345346</v>
      </c>
      <c r="E247" s="34">
        <f t="shared" si="36"/>
        <v>95.22</v>
      </c>
      <c r="F247" s="36">
        <v>868324.0206926635</v>
      </c>
      <c r="G247" s="34">
        <f t="shared" si="37"/>
        <v>105.98400000000002</v>
      </c>
      <c r="H247" s="36">
        <v>915064.5465213009</v>
      </c>
      <c r="I247" s="37"/>
      <c r="J247" s="104"/>
      <c r="K247" s="34">
        <v>14.26</v>
      </c>
      <c r="L247" s="34">
        <f t="shared" si="33"/>
        <v>94.92119999999998</v>
      </c>
      <c r="M247" s="36">
        <v>887633.0192641949</v>
      </c>
      <c r="N247" s="34">
        <f t="shared" si="38"/>
        <v>107.01899999999998</v>
      </c>
      <c r="O247" s="36">
        <v>936003.1916708875</v>
      </c>
      <c r="P247" s="34">
        <f t="shared" si="39"/>
        <v>119.11679999999998</v>
      </c>
      <c r="Q247" s="36">
        <v>981139.7751261713</v>
      </c>
      <c r="S247" s="24"/>
      <c r="T247" s="38"/>
      <c r="U247" s="38"/>
      <c r="Z247" s="38"/>
      <c r="AA247" s="38"/>
    </row>
    <row r="248" spans="1:27" ht="12.75">
      <c r="A248" s="104"/>
      <c r="B248" s="33">
        <v>14.26</v>
      </c>
      <c r="C248" s="34">
        <f t="shared" si="30"/>
        <v>86.292</v>
      </c>
      <c r="D248" s="36">
        <v>840532.6345697405</v>
      </c>
      <c r="E248" s="34">
        <f t="shared" si="36"/>
        <v>97.28999999999999</v>
      </c>
      <c r="F248" s="36">
        <v>884970.0636571519</v>
      </c>
      <c r="G248" s="34">
        <f t="shared" si="37"/>
        <v>108.288</v>
      </c>
      <c r="H248" s="36">
        <v>932535.6944566976</v>
      </c>
      <c r="I248" s="37"/>
      <c r="J248" s="104"/>
      <c r="K248" s="34">
        <v>14.56</v>
      </c>
      <c r="L248" s="34">
        <f t="shared" si="33"/>
        <v>96.9408</v>
      </c>
      <c r="M248" s="36">
        <v>904397.3015703086</v>
      </c>
      <c r="N248" s="34">
        <f t="shared" si="38"/>
        <v>109.29599999999998</v>
      </c>
      <c r="O248" s="36">
        <v>953590.0085274396</v>
      </c>
      <c r="P248" s="34">
        <f t="shared" si="39"/>
        <v>121.65119999999999</v>
      </c>
      <c r="Q248" s="36">
        <v>999430.8871915359</v>
      </c>
      <c r="S248" s="24"/>
      <c r="T248" s="38"/>
      <c r="U248" s="38"/>
      <c r="Z248" s="38"/>
      <c r="AA248" s="38"/>
    </row>
    <row r="249" spans="1:27" ht="12.75">
      <c r="A249" s="104"/>
      <c r="B249" s="33">
        <v>14.56</v>
      </c>
      <c r="C249" s="34">
        <f t="shared" si="30"/>
        <v>88.12800000000001</v>
      </c>
      <c r="D249" s="36">
        <v>856476.9527458863</v>
      </c>
      <c r="E249" s="34">
        <f t="shared" si="36"/>
        <v>99.36</v>
      </c>
      <c r="F249" s="36">
        <v>901616.1066216404</v>
      </c>
      <c r="G249" s="34">
        <f t="shared" si="37"/>
        <v>110.59200000000001</v>
      </c>
      <c r="H249" s="36">
        <v>950004.2719716241</v>
      </c>
      <c r="I249" s="37"/>
      <c r="J249" s="104"/>
      <c r="K249" s="34">
        <v>14.86</v>
      </c>
      <c r="L249" s="34">
        <f t="shared" si="33"/>
        <v>98.96039999999999</v>
      </c>
      <c r="M249" s="36">
        <v>921164.1542968926</v>
      </c>
      <c r="N249" s="34">
        <f t="shared" si="38"/>
        <v>111.573</v>
      </c>
      <c r="O249" s="36">
        <v>971174.2549635209</v>
      </c>
      <c r="P249" s="34">
        <f t="shared" si="39"/>
        <v>124.1856</v>
      </c>
      <c r="Q249" s="36">
        <v>1017716.8584159594</v>
      </c>
      <c r="S249" s="24"/>
      <c r="T249" s="38"/>
      <c r="U249" s="38"/>
      <c r="Z249" s="38"/>
      <c r="AA249" s="38"/>
    </row>
    <row r="250" spans="1:27" ht="12.75">
      <c r="A250" s="104"/>
      <c r="B250" s="33">
        <v>14.86</v>
      </c>
      <c r="C250" s="34">
        <f t="shared" si="30"/>
        <v>89.96399999999998</v>
      </c>
      <c r="D250" s="36">
        <v>872418.7005015623</v>
      </c>
      <c r="E250" s="34">
        <f t="shared" si="36"/>
        <v>101.42999999999998</v>
      </c>
      <c r="F250" s="36">
        <v>918262.1495861287</v>
      </c>
      <c r="G250" s="34">
        <f t="shared" si="37"/>
        <v>112.89599999999999</v>
      </c>
      <c r="H250" s="36">
        <v>967472.8494865504</v>
      </c>
      <c r="I250" s="37"/>
      <c r="J250" s="104"/>
      <c r="K250" s="34">
        <v>15.16</v>
      </c>
      <c r="L250" s="34">
        <f t="shared" si="33"/>
        <v>100.98</v>
      </c>
      <c r="M250" s="36">
        <v>937928.4366030067</v>
      </c>
      <c r="N250" s="34">
        <f t="shared" si="38"/>
        <v>113.85</v>
      </c>
      <c r="O250" s="36">
        <v>988758.5013996031</v>
      </c>
      <c r="P250" s="34">
        <f t="shared" si="39"/>
        <v>126.72</v>
      </c>
      <c r="Q250" s="36">
        <v>1036005.4000608537</v>
      </c>
      <c r="S250" s="24"/>
      <c r="T250" s="38"/>
      <c r="U250" s="38"/>
      <c r="Z250" s="38"/>
      <c r="AA250" s="38"/>
    </row>
    <row r="251" spans="1:27" ht="12.75">
      <c r="A251" s="104"/>
      <c r="B251" s="33">
        <v>15.16</v>
      </c>
      <c r="C251" s="34">
        <f t="shared" si="30"/>
        <v>91.8</v>
      </c>
      <c r="D251" s="36">
        <v>888360.4482572384</v>
      </c>
      <c r="E251" s="34">
        <f t="shared" si="36"/>
        <v>103.49999999999999</v>
      </c>
      <c r="F251" s="36">
        <v>934908.1925506172</v>
      </c>
      <c r="G251" s="34">
        <f t="shared" si="37"/>
        <v>115.2</v>
      </c>
      <c r="H251" s="36">
        <v>984943.997421947</v>
      </c>
      <c r="I251" s="37"/>
      <c r="J251" s="104"/>
      <c r="K251" s="34">
        <v>15.46</v>
      </c>
      <c r="L251" s="34">
        <f t="shared" si="33"/>
        <v>102.9996</v>
      </c>
      <c r="M251" s="36">
        <v>954695.2893295903</v>
      </c>
      <c r="N251" s="34">
        <f t="shared" si="38"/>
        <v>116.127</v>
      </c>
      <c r="O251" s="36">
        <v>1006247.6422782901</v>
      </c>
      <c r="P251" s="34">
        <f t="shared" si="39"/>
        <v>129.2544</v>
      </c>
      <c r="Q251" s="36">
        <v>1054296.5121262183</v>
      </c>
      <c r="S251" s="24"/>
      <c r="T251" s="38"/>
      <c r="U251" s="38"/>
      <c r="Z251" s="38"/>
      <c r="AA251" s="38"/>
    </row>
    <row r="252" spans="1:27" ht="12.75">
      <c r="A252" s="104"/>
      <c r="B252" s="33">
        <v>15.46</v>
      </c>
      <c r="C252" s="34">
        <f t="shared" si="30"/>
        <v>93.63600000000001</v>
      </c>
      <c r="D252" s="36">
        <v>904302.1960129143</v>
      </c>
      <c r="E252" s="34">
        <f t="shared" si="36"/>
        <v>105.57000000000001</v>
      </c>
      <c r="F252" s="36">
        <v>951554.2355151055</v>
      </c>
      <c r="G252" s="34">
        <f t="shared" si="37"/>
        <v>117.50400000000002</v>
      </c>
      <c r="H252" s="36">
        <v>1002412.5749368734</v>
      </c>
      <c r="I252" s="37"/>
      <c r="J252" s="104"/>
      <c r="K252" s="34">
        <v>15.76</v>
      </c>
      <c r="L252" s="34">
        <f t="shared" si="33"/>
        <v>105.0192</v>
      </c>
      <c r="M252" s="36">
        <v>971462.1420561745</v>
      </c>
      <c r="N252" s="34">
        <f t="shared" si="38"/>
        <v>118.40399999999998</v>
      </c>
      <c r="O252" s="36">
        <v>1023929.5646922367</v>
      </c>
      <c r="P252" s="34">
        <f t="shared" si="39"/>
        <v>131.78879999999998</v>
      </c>
      <c r="Q252" s="36">
        <v>1072582.4833506423</v>
      </c>
      <c r="S252" s="24"/>
      <c r="T252" s="38"/>
      <c r="U252" s="38"/>
      <c r="Z252" s="38"/>
      <c r="AA252" s="38"/>
    </row>
    <row r="253" spans="1:27" ht="12.75">
      <c r="A253" s="104"/>
      <c r="B253" s="33">
        <v>15.76</v>
      </c>
      <c r="C253" s="34">
        <f t="shared" si="30"/>
        <v>95.472</v>
      </c>
      <c r="D253" s="36">
        <v>920246.5141890604</v>
      </c>
      <c r="E253" s="34">
        <f t="shared" si="36"/>
        <v>107.63999999999999</v>
      </c>
      <c r="F253" s="36">
        <v>968200.278479594</v>
      </c>
      <c r="G253" s="34">
        <f t="shared" si="37"/>
        <v>119.80799999999999</v>
      </c>
      <c r="H253" s="36">
        <v>1019883.7228722695</v>
      </c>
      <c r="I253" s="37"/>
      <c r="J253" s="104"/>
      <c r="K253" s="34">
        <v>16.06</v>
      </c>
      <c r="L253" s="34">
        <f t="shared" si="33"/>
        <v>107.03879999999998</v>
      </c>
      <c r="M253" s="36">
        <v>988228.9947827582</v>
      </c>
      <c r="N253" s="34">
        <f t="shared" si="38"/>
        <v>120.68099999999997</v>
      </c>
      <c r="O253" s="36">
        <v>1041513.8111283183</v>
      </c>
      <c r="P253" s="34">
        <f t="shared" si="39"/>
        <v>134.32319999999999</v>
      </c>
      <c r="Q253" s="36">
        <v>1090873.5954160069</v>
      </c>
      <c r="S253" s="24"/>
      <c r="T253" s="38"/>
      <c r="U253" s="38"/>
      <c r="Z253" s="38"/>
      <c r="AA253" s="38"/>
    </row>
    <row r="254" spans="1:27" ht="12.75">
      <c r="A254" s="104"/>
      <c r="B254" s="33">
        <v>16.06</v>
      </c>
      <c r="C254" s="34">
        <f t="shared" si="30"/>
        <v>97.30799999999999</v>
      </c>
      <c r="D254" s="36">
        <v>936188.261944736</v>
      </c>
      <c r="E254" s="34">
        <f t="shared" si="36"/>
        <v>109.70999999999998</v>
      </c>
      <c r="F254" s="36">
        <v>984846.3214440823</v>
      </c>
      <c r="G254" s="34">
        <f t="shared" si="37"/>
        <v>122.112</v>
      </c>
      <c r="H254" s="36">
        <v>1037352.3003871962</v>
      </c>
      <c r="I254" s="37"/>
      <c r="J254" s="104"/>
      <c r="K254" s="34">
        <v>16.36</v>
      </c>
      <c r="L254" s="34">
        <f t="shared" si="33"/>
        <v>109.05839999999999</v>
      </c>
      <c r="M254" s="36">
        <v>1004995.8475093424</v>
      </c>
      <c r="N254" s="34">
        <f t="shared" si="38"/>
        <v>122.95799999999997</v>
      </c>
      <c r="O254" s="36">
        <v>1059098.0575644</v>
      </c>
      <c r="P254" s="34">
        <f t="shared" si="39"/>
        <v>136.8576</v>
      </c>
      <c r="Q254" s="36">
        <v>1109162.137060901</v>
      </c>
      <c r="S254" s="24"/>
      <c r="T254" s="38"/>
      <c r="U254" s="38"/>
      <c r="Z254" s="38"/>
      <c r="AA254" s="38"/>
    </row>
    <row r="255" spans="1:27" ht="12.75">
      <c r="A255" s="104"/>
      <c r="B255" s="33">
        <v>16.36</v>
      </c>
      <c r="C255" s="34">
        <f t="shared" si="30"/>
        <v>99.14399999999999</v>
      </c>
      <c r="D255" s="36">
        <v>952130.009700412</v>
      </c>
      <c r="E255" s="34">
        <f t="shared" si="36"/>
        <v>111.77999999999997</v>
      </c>
      <c r="F255" s="36">
        <v>1001489.7939881005</v>
      </c>
      <c r="G255" s="34">
        <f t="shared" si="37"/>
        <v>124.41599999999998</v>
      </c>
      <c r="H255" s="36">
        <v>1054820.8779021224</v>
      </c>
      <c r="I255" s="37"/>
      <c r="J255" s="104"/>
      <c r="K255" s="34">
        <v>16.66</v>
      </c>
      <c r="L255" s="34">
        <f t="shared" si="33"/>
        <v>111.07799999999999</v>
      </c>
      <c r="M255" s="36">
        <v>1021762.7002359263</v>
      </c>
      <c r="N255" s="34">
        <f t="shared" si="38"/>
        <v>125.23499999999999</v>
      </c>
      <c r="O255" s="36">
        <v>1076687.4448414217</v>
      </c>
      <c r="P255" s="34">
        <f t="shared" si="39"/>
        <v>139.392</v>
      </c>
      <c r="Q255" s="36">
        <v>1127448.108285325</v>
      </c>
      <c r="S255" s="24"/>
      <c r="T255" s="38"/>
      <c r="U255" s="38"/>
      <c r="Z255" s="38"/>
      <c r="AA255" s="38"/>
    </row>
    <row r="256" spans="1:27" ht="12.75">
      <c r="A256" s="104"/>
      <c r="B256" s="33">
        <v>16.66</v>
      </c>
      <c r="C256" s="34">
        <f t="shared" si="30"/>
        <v>100.98</v>
      </c>
      <c r="D256" s="36">
        <v>968071.7574560883</v>
      </c>
      <c r="E256" s="34">
        <f t="shared" si="36"/>
        <v>113.85</v>
      </c>
      <c r="F256" s="36">
        <v>1018138.4073730592</v>
      </c>
      <c r="G256" s="34">
        <f t="shared" si="37"/>
        <v>126.72</v>
      </c>
      <c r="H256" s="36">
        <v>1072292.025837519</v>
      </c>
      <c r="I256" s="37"/>
      <c r="J256" s="104"/>
      <c r="K256" s="34">
        <v>16.96</v>
      </c>
      <c r="L256" s="34">
        <f t="shared" si="33"/>
        <v>113.0976</v>
      </c>
      <c r="M256" s="36">
        <v>1038529.5529625103</v>
      </c>
      <c r="N256" s="34">
        <f t="shared" si="38"/>
        <v>127.51199999999999</v>
      </c>
      <c r="O256" s="36">
        <v>1094271.6912775037</v>
      </c>
      <c r="P256" s="34">
        <f t="shared" si="39"/>
        <v>141.9264</v>
      </c>
      <c r="Q256" s="36">
        <v>1145739.2203506893</v>
      </c>
      <c r="S256" s="24"/>
      <c r="T256" s="38"/>
      <c r="U256" s="38"/>
      <c r="Z256" s="38"/>
      <c r="AA256" s="38"/>
    </row>
    <row r="257" spans="1:27" ht="12.75">
      <c r="A257" s="104"/>
      <c r="B257" s="33">
        <v>16.96</v>
      </c>
      <c r="C257" s="34">
        <f t="shared" si="30"/>
        <v>102.81600000000002</v>
      </c>
      <c r="D257" s="36">
        <v>984016.0756322341</v>
      </c>
      <c r="E257" s="34">
        <f t="shared" si="36"/>
        <v>115.92</v>
      </c>
      <c r="F257" s="36">
        <v>1034784.4503375475</v>
      </c>
      <c r="G257" s="34">
        <f t="shared" si="37"/>
        <v>129.02400000000003</v>
      </c>
      <c r="H257" s="36">
        <v>1089760.6033524452</v>
      </c>
      <c r="I257" s="37"/>
      <c r="J257" s="104"/>
      <c r="K257" s="34">
        <v>17.26</v>
      </c>
      <c r="L257" s="34">
        <f t="shared" si="33"/>
        <v>115.1172</v>
      </c>
      <c r="M257" s="36">
        <v>1055296.4056890944</v>
      </c>
      <c r="N257" s="34">
        <f t="shared" si="38"/>
        <v>129.789</v>
      </c>
      <c r="O257" s="36">
        <v>1111855.9377135856</v>
      </c>
      <c r="P257" s="34">
        <f t="shared" si="39"/>
        <v>144.4608</v>
      </c>
      <c r="Q257" s="36">
        <v>1164027.7619955835</v>
      </c>
      <c r="S257" s="24"/>
      <c r="T257" s="38"/>
      <c r="U257" s="38"/>
      <c r="Z257" s="38"/>
      <c r="AA257" s="38"/>
    </row>
    <row r="258" spans="1:27" ht="12.75">
      <c r="A258" s="104"/>
      <c r="B258" s="33">
        <v>17.26</v>
      </c>
      <c r="C258" s="34">
        <f t="shared" si="30"/>
        <v>104.65200000000002</v>
      </c>
      <c r="D258" s="36">
        <v>999957.8233879098</v>
      </c>
      <c r="E258" s="34">
        <f t="shared" si="36"/>
        <v>117.99</v>
      </c>
      <c r="F258" s="36">
        <v>1051430.4933020358</v>
      </c>
      <c r="G258" s="34">
        <f t="shared" si="37"/>
        <v>131.328</v>
      </c>
      <c r="H258" s="36">
        <v>1107231.7512878417</v>
      </c>
      <c r="I258" s="37"/>
      <c r="J258" s="104"/>
      <c r="K258" s="34">
        <v>17.56</v>
      </c>
      <c r="L258" s="34">
        <f t="shared" si="33"/>
        <v>117.1368</v>
      </c>
      <c r="M258" s="36">
        <v>1072058.1175747379</v>
      </c>
      <c r="N258" s="34">
        <f t="shared" si="38"/>
        <v>132.06599999999997</v>
      </c>
      <c r="O258" s="36">
        <v>1129440.1841496672</v>
      </c>
      <c r="P258" s="34">
        <f t="shared" si="39"/>
        <v>146.99519999999998</v>
      </c>
      <c r="Q258" s="36">
        <v>1182316.303640478</v>
      </c>
      <c r="S258" s="24"/>
      <c r="T258" s="38"/>
      <c r="U258" s="38"/>
      <c r="Z258" s="38"/>
      <c r="AA258" s="38"/>
    </row>
    <row r="259" spans="1:27" ht="12.75">
      <c r="A259" s="104"/>
      <c r="B259" s="33">
        <v>17.56</v>
      </c>
      <c r="C259" s="34">
        <f t="shared" si="30"/>
        <v>106.488</v>
      </c>
      <c r="D259" s="36">
        <v>1015899.5711435855</v>
      </c>
      <c r="E259" s="34">
        <f t="shared" si="36"/>
        <v>120.05999999999997</v>
      </c>
      <c r="F259" s="36">
        <v>1068076.5362665246</v>
      </c>
      <c r="G259" s="34">
        <f t="shared" si="37"/>
        <v>133.632</v>
      </c>
      <c r="H259" s="36">
        <v>1124700.3288027684</v>
      </c>
      <c r="I259" s="37"/>
      <c r="J259" s="104"/>
      <c r="K259" s="34">
        <v>17.86</v>
      </c>
      <c r="L259" s="34">
        <f t="shared" si="33"/>
        <v>119.15639999999999</v>
      </c>
      <c r="M259" s="36">
        <v>1088824.9703013224</v>
      </c>
      <c r="N259" s="34">
        <f t="shared" si="38"/>
        <v>134.343</v>
      </c>
      <c r="O259" s="36">
        <v>1147027.0010062186</v>
      </c>
      <c r="P259" s="34">
        <f t="shared" si="39"/>
        <v>149.5296</v>
      </c>
      <c r="Q259" s="36">
        <v>1200604.8452853719</v>
      </c>
      <c r="S259" s="24"/>
      <c r="T259" s="38"/>
      <c r="U259" s="38"/>
      <c r="Z259" s="38"/>
      <c r="AA259" s="38"/>
    </row>
    <row r="260" spans="1:27" ht="12.75">
      <c r="A260" s="104"/>
      <c r="B260" s="33">
        <v>17.86</v>
      </c>
      <c r="C260" s="34">
        <f t="shared" si="30"/>
        <v>108.32399999999998</v>
      </c>
      <c r="D260" s="36">
        <v>1031843.8893197316</v>
      </c>
      <c r="E260" s="34">
        <f t="shared" si="36"/>
        <v>122.12999999999998</v>
      </c>
      <c r="F260" s="36">
        <v>1084722.5792310128</v>
      </c>
      <c r="G260" s="34">
        <f t="shared" si="37"/>
        <v>135.93599999999998</v>
      </c>
      <c r="H260" s="36">
        <v>1142168.9063176946</v>
      </c>
      <c r="I260" s="37"/>
      <c r="J260" s="104"/>
      <c r="K260" s="34">
        <v>18.16</v>
      </c>
      <c r="L260" s="34">
        <f t="shared" si="33"/>
        <v>121.176</v>
      </c>
      <c r="M260" s="36">
        <v>1105591.8230279062</v>
      </c>
      <c r="N260" s="34">
        <f t="shared" si="38"/>
        <v>136.61999999999998</v>
      </c>
      <c r="O260" s="36">
        <v>1164611.2474423007</v>
      </c>
      <c r="P260" s="34">
        <f t="shared" si="39"/>
        <v>152.064</v>
      </c>
      <c r="Q260" s="36">
        <v>1218890.8165097963</v>
      </c>
      <c r="S260" s="24"/>
      <c r="T260" s="38"/>
      <c r="U260" s="38"/>
      <c r="Z260" s="38"/>
      <c r="AA260" s="38"/>
    </row>
    <row r="261" spans="1:27" ht="12.75">
      <c r="A261" s="104"/>
      <c r="B261" s="33">
        <v>18.16</v>
      </c>
      <c r="C261" s="34">
        <f t="shared" si="30"/>
        <v>110.16</v>
      </c>
      <c r="D261" s="36">
        <v>1047785.6370754081</v>
      </c>
      <c r="E261" s="34">
        <f t="shared" si="36"/>
        <v>124.19999999999999</v>
      </c>
      <c r="F261" s="36">
        <v>1101368.6221955013</v>
      </c>
      <c r="G261" s="34">
        <f t="shared" si="37"/>
        <v>138.24</v>
      </c>
      <c r="H261" s="36">
        <v>1159640.054253091</v>
      </c>
      <c r="I261" s="37"/>
      <c r="J261" s="104"/>
      <c r="K261" s="34">
        <v>18.46</v>
      </c>
      <c r="L261" s="34">
        <f t="shared" si="33"/>
        <v>123.1956</v>
      </c>
      <c r="M261" s="36">
        <v>1122358.67575449</v>
      </c>
      <c r="N261" s="34">
        <f t="shared" si="38"/>
        <v>138.897</v>
      </c>
      <c r="O261" s="36">
        <v>1182195.4938783823</v>
      </c>
      <c r="P261" s="34">
        <f t="shared" si="39"/>
        <v>154.5984</v>
      </c>
      <c r="Q261" s="36">
        <v>1237181.9285751604</v>
      </c>
      <c r="S261" s="24"/>
      <c r="T261" s="38"/>
      <c r="U261" s="38"/>
      <c r="Z261" s="38"/>
      <c r="AA261" s="38"/>
    </row>
    <row r="262" spans="1:27" ht="12.75">
      <c r="A262" s="104"/>
      <c r="B262" s="33">
        <v>18.46</v>
      </c>
      <c r="C262" s="34">
        <f t="shared" si="30"/>
        <v>111.99600000000001</v>
      </c>
      <c r="D262" s="36">
        <v>1063727.3848310835</v>
      </c>
      <c r="E262" s="34">
        <f t="shared" si="36"/>
        <v>126.27000000000001</v>
      </c>
      <c r="F262" s="36">
        <v>1118014.6651599894</v>
      </c>
      <c r="G262" s="34">
        <f t="shared" si="37"/>
        <v>140.544</v>
      </c>
      <c r="H262" s="36">
        <v>1177108.6317680173</v>
      </c>
      <c r="I262" s="37"/>
      <c r="J262" s="104"/>
      <c r="K262" s="34">
        <v>18.76</v>
      </c>
      <c r="L262" s="34">
        <f t="shared" si="33"/>
        <v>125.21520000000001</v>
      </c>
      <c r="M262" s="36">
        <v>1139125.5284810741</v>
      </c>
      <c r="N262" s="34">
        <f t="shared" si="38"/>
        <v>141.174</v>
      </c>
      <c r="O262" s="36">
        <v>1199782.3107349342</v>
      </c>
      <c r="P262" s="34">
        <f t="shared" si="39"/>
        <v>157.1328</v>
      </c>
      <c r="Q262" s="36">
        <v>1255470.4702200545</v>
      </c>
      <c r="S262" s="24"/>
      <c r="T262" s="38"/>
      <c r="U262" s="38"/>
      <c r="Z262" s="38"/>
      <c r="AA262" s="38"/>
    </row>
    <row r="263" spans="1:27" ht="12.75">
      <c r="A263" s="104"/>
      <c r="B263" s="33">
        <v>18.76</v>
      </c>
      <c r="C263" s="34">
        <f t="shared" si="30"/>
        <v>113.83200000000001</v>
      </c>
      <c r="D263" s="36">
        <v>1079669.1325867595</v>
      </c>
      <c r="E263" s="34">
        <f t="shared" si="36"/>
        <v>128.34</v>
      </c>
      <c r="F263" s="36">
        <v>1134660.708124478</v>
      </c>
      <c r="G263" s="34">
        <f t="shared" si="37"/>
        <v>142.848</v>
      </c>
      <c r="H263" s="36">
        <v>1194579.7797034138</v>
      </c>
      <c r="I263" s="37"/>
      <c r="J263" s="104"/>
      <c r="K263" s="34">
        <v>19.06</v>
      </c>
      <c r="L263" s="34">
        <f t="shared" si="33"/>
        <v>127.23479999999998</v>
      </c>
      <c r="M263" s="36">
        <v>1155892.381207658</v>
      </c>
      <c r="N263" s="34">
        <f t="shared" si="38"/>
        <v>143.45099999999996</v>
      </c>
      <c r="O263" s="36">
        <v>1217369.1275914859</v>
      </c>
      <c r="P263" s="34">
        <f t="shared" si="39"/>
        <v>159.66719999999998</v>
      </c>
      <c r="Q263" s="36">
        <v>1273756.4414444792</v>
      </c>
      <c r="S263" s="24"/>
      <c r="T263" s="38"/>
      <c r="U263" s="38"/>
      <c r="Z263" s="38"/>
      <c r="AA263" s="38"/>
    </row>
    <row r="264" spans="1:27" ht="12.75">
      <c r="A264" s="104"/>
      <c r="B264" s="33">
        <v>19.06</v>
      </c>
      <c r="C264" s="34">
        <f t="shared" si="30"/>
        <v>115.66799999999999</v>
      </c>
      <c r="D264" s="36">
        <v>1095613.4507629052</v>
      </c>
      <c r="E264" s="34">
        <f t="shared" si="36"/>
        <v>130.40999999999997</v>
      </c>
      <c r="F264" s="36">
        <v>1151306.7510889664</v>
      </c>
      <c r="G264" s="34">
        <f t="shared" si="37"/>
        <v>145.152</v>
      </c>
      <c r="H264" s="36">
        <v>1212048.3572183403</v>
      </c>
      <c r="I264" s="37"/>
      <c r="J264" s="104"/>
      <c r="K264" s="34">
        <v>19.36</v>
      </c>
      <c r="L264" s="34">
        <f t="shared" si="33"/>
        <v>129.25439999999998</v>
      </c>
      <c r="M264" s="36">
        <v>1172659.2339342423</v>
      </c>
      <c r="N264" s="34">
        <f t="shared" si="38"/>
        <v>145.72799999999998</v>
      </c>
      <c r="O264" s="36">
        <v>1234953.3740275677</v>
      </c>
      <c r="P264" s="34">
        <f t="shared" si="39"/>
        <v>162.20159999999998</v>
      </c>
      <c r="Q264" s="36">
        <v>1292047.5535098428</v>
      </c>
      <c r="S264" s="24"/>
      <c r="T264" s="38"/>
      <c r="U264" s="38"/>
      <c r="Z264" s="38"/>
      <c r="AA264" s="38"/>
    </row>
    <row r="265" spans="1:27" ht="12.75">
      <c r="A265" s="104"/>
      <c r="B265" s="33">
        <v>19.36</v>
      </c>
      <c r="C265" s="34">
        <f t="shared" si="30"/>
        <v>117.50399999999999</v>
      </c>
      <c r="D265" s="36">
        <v>1111552.6280981114</v>
      </c>
      <c r="E265" s="34">
        <f t="shared" si="36"/>
        <v>132.48</v>
      </c>
      <c r="F265" s="36">
        <v>1167950.2236329848</v>
      </c>
      <c r="G265" s="34">
        <f t="shared" si="37"/>
        <v>147.456</v>
      </c>
      <c r="H265" s="36">
        <v>1229516.9347332667</v>
      </c>
      <c r="I265" s="37"/>
      <c r="J265" s="104"/>
      <c r="K265" s="34">
        <v>19.66</v>
      </c>
      <c r="L265" s="34">
        <f t="shared" si="33"/>
        <v>131.274</v>
      </c>
      <c r="M265" s="36">
        <v>1189426.086660826</v>
      </c>
      <c r="N265" s="34">
        <f t="shared" si="38"/>
        <v>148.00499999999997</v>
      </c>
      <c r="O265" s="36">
        <v>1252537.6204636495</v>
      </c>
      <c r="P265" s="34">
        <f t="shared" si="39"/>
        <v>164.736</v>
      </c>
      <c r="Q265" s="36">
        <v>1310336.0951547371</v>
      </c>
      <c r="S265" s="24"/>
      <c r="T265" s="38"/>
      <c r="U265" s="38"/>
      <c r="Z265" s="38"/>
      <c r="AA265" s="38"/>
    </row>
    <row r="266" spans="1:27" ht="12.75">
      <c r="A266" s="104"/>
      <c r="B266" s="33">
        <v>19.66</v>
      </c>
      <c r="C266" s="34">
        <f t="shared" si="30"/>
        <v>119.34</v>
      </c>
      <c r="D266" s="36">
        <v>1127496.946274257</v>
      </c>
      <c r="E266" s="34">
        <f t="shared" si="36"/>
        <v>134.54999999999998</v>
      </c>
      <c r="F266" s="36">
        <v>1184596.2665974733</v>
      </c>
      <c r="G266" s="34">
        <f t="shared" si="37"/>
        <v>149.76</v>
      </c>
      <c r="H266" s="36">
        <v>1246988.0826686635</v>
      </c>
      <c r="I266" s="37"/>
      <c r="J266" s="104"/>
      <c r="K266" s="34">
        <v>19.96</v>
      </c>
      <c r="L266" s="34">
        <f t="shared" si="33"/>
        <v>133.2936</v>
      </c>
      <c r="M266" s="36">
        <v>1206190.36896694</v>
      </c>
      <c r="N266" s="34">
        <f t="shared" si="38"/>
        <v>150.28199999999998</v>
      </c>
      <c r="O266" s="36">
        <v>1270121.866899731</v>
      </c>
      <c r="P266" s="34">
        <f t="shared" si="39"/>
        <v>167.27040000000002</v>
      </c>
      <c r="Q266" s="36">
        <v>1328624.6367996319</v>
      </c>
      <c r="S266" s="24"/>
      <c r="T266" s="38"/>
      <c r="U266" s="38"/>
      <c r="Z266" s="38"/>
      <c r="AA266" s="38"/>
    </row>
    <row r="267" spans="1:27" ht="12.75">
      <c r="A267" s="104"/>
      <c r="B267" s="33">
        <v>19.96</v>
      </c>
      <c r="C267" s="34">
        <f t="shared" si="30"/>
        <v>121.17600000000002</v>
      </c>
      <c r="D267" s="36">
        <v>1143438.6940299335</v>
      </c>
      <c r="E267" s="34">
        <f t="shared" si="36"/>
        <v>136.62</v>
      </c>
      <c r="F267" s="36">
        <v>1200671.676217595</v>
      </c>
      <c r="G267" s="34">
        <f t="shared" si="37"/>
        <v>152.06400000000002</v>
      </c>
      <c r="H267" s="36">
        <v>1264456.6601835897</v>
      </c>
      <c r="I267" s="37"/>
      <c r="J267" s="104"/>
      <c r="K267" s="34">
        <v>20.26</v>
      </c>
      <c r="L267" s="34">
        <f t="shared" si="33"/>
        <v>135.3132</v>
      </c>
      <c r="M267" s="36">
        <v>1222957.221693524</v>
      </c>
      <c r="N267" s="34">
        <f t="shared" si="38"/>
        <v>152.559</v>
      </c>
      <c r="O267" s="36">
        <v>1287708.683756283</v>
      </c>
      <c r="P267" s="34">
        <f t="shared" si="39"/>
        <v>169.8048</v>
      </c>
      <c r="Q267" s="36">
        <v>1346913.1784445262</v>
      </c>
      <c r="S267" s="24"/>
      <c r="T267" s="38"/>
      <c r="U267" s="38"/>
      <c r="Z267" s="38"/>
      <c r="AA267" s="38"/>
    </row>
    <row r="268" spans="1:27" ht="12.75">
      <c r="A268" s="104"/>
      <c r="B268" s="33">
        <v>20.26</v>
      </c>
      <c r="C268" s="34">
        <f t="shared" si="30"/>
        <v>123.01200000000001</v>
      </c>
      <c r="D268" s="36">
        <v>1159383.012206079</v>
      </c>
      <c r="E268" s="34">
        <f t="shared" si="36"/>
        <v>138.69</v>
      </c>
      <c r="F268" s="36">
        <v>1217888.3525264498</v>
      </c>
      <c r="G268" s="34">
        <f t="shared" si="37"/>
        <v>154.36800000000002</v>
      </c>
      <c r="H268" s="36">
        <v>1281927.8081189857</v>
      </c>
      <c r="I268" s="37"/>
      <c r="J268" s="42"/>
      <c r="K268" s="39"/>
      <c r="L268" s="40"/>
      <c r="M268" s="26"/>
      <c r="N268" s="40"/>
      <c r="O268" s="26"/>
      <c r="P268" s="40"/>
      <c r="Q268" s="26"/>
      <c r="S268" s="24"/>
      <c r="T268" s="38"/>
      <c r="U268" s="38"/>
      <c r="Z268" s="38"/>
      <c r="AA268" s="38"/>
    </row>
    <row r="269" spans="1:26" ht="12.75">
      <c r="A269" s="41"/>
      <c r="B269" s="24"/>
      <c r="C269" s="25"/>
      <c r="D269" s="26"/>
      <c r="E269" s="25"/>
      <c r="F269" s="26"/>
      <c r="G269" s="25"/>
      <c r="H269" s="26"/>
      <c r="I269" s="30"/>
      <c r="J269" s="41"/>
      <c r="K269" s="24"/>
      <c r="L269" s="25"/>
      <c r="M269" s="26"/>
      <c r="N269" s="25"/>
      <c r="O269" s="26"/>
      <c r="P269" s="25"/>
      <c r="Q269" s="26"/>
      <c r="S269" s="24"/>
      <c r="T269" s="38"/>
      <c r="U269" s="38"/>
      <c r="Z269" s="38"/>
    </row>
    <row r="270" spans="1:26" ht="12.75">
      <c r="A270" s="41"/>
      <c r="B270" s="24"/>
      <c r="C270" s="25"/>
      <c r="D270" s="26"/>
      <c r="E270" s="25"/>
      <c r="F270" s="26"/>
      <c r="G270" s="25"/>
      <c r="H270" s="26"/>
      <c r="I270" s="30"/>
      <c r="J270" s="41"/>
      <c r="K270" s="24"/>
      <c r="L270" s="25"/>
      <c r="M270" s="26"/>
      <c r="N270" s="25"/>
      <c r="O270" s="26"/>
      <c r="P270" s="25"/>
      <c r="Q270" s="26"/>
      <c r="S270" s="24"/>
      <c r="T270" s="38"/>
      <c r="U270" s="38"/>
      <c r="Z270" s="38"/>
    </row>
    <row r="271" spans="1:26" s="46" customFormat="1" ht="12.75" customHeight="1">
      <c r="A271" s="107" t="s">
        <v>5</v>
      </c>
      <c r="B271" s="107"/>
      <c r="C271" s="105" t="s">
        <v>6</v>
      </c>
      <c r="D271" s="106"/>
      <c r="E271" s="105" t="s">
        <v>7</v>
      </c>
      <c r="F271" s="106"/>
      <c r="G271" s="105" t="s">
        <v>8</v>
      </c>
      <c r="H271" s="106"/>
      <c r="I271" s="45"/>
      <c r="J271" s="107" t="s">
        <v>5</v>
      </c>
      <c r="K271" s="107"/>
      <c r="L271" s="105" t="s">
        <v>6</v>
      </c>
      <c r="M271" s="106"/>
      <c r="N271" s="105" t="s">
        <v>7</v>
      </c>
      <c r="O271" s="106"/>
      <c r="P271" s="105" t="s">
        <v>8</v>
      </c>
      <c r="Q271" s="106"/>
      <c r="S271" s="47"/>
      <c r="T271" s="48"/>
      <c r="U271" s="48"/>
      <c r="Z271" s="48"/>
    </row>
    <row r="272" spans="1:26" s="46" customFormat="1" ht="14.25">
      <c r="A272" s="107"/>
      <c r="B272" s="107"/>
      <c r="C272" s="49" t="s">
        <v>9</v>
      </c>
      <c r="D272" s="50" t="s">
        <v>10</v>
      </c>
      <c r="E272" s="49" t="s">
        <v>9</v>
      </c>
      <c r="F272" s="50" t="s">
        <v>10</v>
      </c>
      <c r="G272" s="49" t="s">
        <v>9</v>
      </c>
      <c r="H272" s="50" t="s">
        <v>10</v>
      </c>
      <c r="I272" s="45"/>
      <c r="J272" s="107"/>
      <c r="K272" s="107"/>
      <c r="L272" s="49" t="s">
        <v>9</v>
      </c>
      <c r="M272" s="50" t="s">
        <v>10</v>
      </c>
      <c r="N272" s="49" t="s">
        <v>9</v>
      </c>
      <c r="O272" s="50" t="s">
        <v>10</v>
      </c>
      <c r="P272" s="49" t="s">
        <v>9</v>
      </c>
      <c r="Q272" s="50" t="s">
        <v>10</v>
      </c>
      <c r="S272" s="47"/>
      <c r="T272" s="48"/>
      <c r="U272" s="48"/>
      <c r="Z272" s="48"/>
    </row>
    <row r="273" spans="1:27" ht="12.75">
      <c r="A273" s="104">
        <v>3.76</v>
      </c>
      <c r="B273" s="33">
        <v>3.76</v>
      </c>
      <c r="C273" s="34">
        <f aca="true" t="shared" si="40" ref="C273:C328">(3.76-0.16)*(B273-0.16)*(2.2-0.16)</f>
        <v>26.438399999999994</v>
      </c>
      <c r="D273" s="36">
        <v>318878.65226150997</v>
      </c>
      <c r="E273" s="34">
        <f aca="true" t="shared" si="41" ref="E273:E304">(3.76-0.16)*(B273-0.16)*(2.46-0.16)</f>
        <v>29.807999999999993</v>
      </c>
      <c r="F273" s="36">
        <v>339709.3397513516</v>
      </c>
      <c r="G273" s="34">
        <f aca="true" t="shared" si="42" ref="G273:G304">(3.76-0.16)*(B273-0.16)*(2.72-0.16)</f>
        <v>33.17759999999999</v>
      </c>
      <c r="H273" s="36">
        <v>360146.75290926505</v>
      </c>
      <c r="I273" s="37"/>
      <c r="J273" s="104">
        <v>4.06</v>
      </c>
      <c r="K273" s="34">
        <v>4.06</v>
      </c>
      <c r="L273" s="34">
        <f aca="true" t="shared" si="43" ref="L273:L327">(4.06-0.16)*(K273-0.16)*(2.2-0.16)</f>
        <v>31.02839999999999</v>
      </c>
      <c r="M273" s="36">
        <v>355106.15836736246</v>
      </c>
      <c r="N273" s="34">
        <f aca="true" t="shared" si="44" ref="N273:N304">(4.06-0.16)*(K273-0.16)*(2.46-0.16)</f>
        <v>34.98299999999999</v>
      </c>
      <c r="O273" s="36">
        <v>377260.6123993151</v>
      </c>
      <c r="P273" s="34">
        <f aca="true" t="shared" si="45" ref="P273:P304">(4.06-0.16)*(K273-0.16)*(2.72-0.16)</f>
        <v>38.93759999999999</v>
      </c>
      <c r="Q273" s="36">
        <v>399535.8761933632</v>
      </c>
      <c r="S273" s="24"/>
      <c r="T273" s="38"/>
      <c r="U273" s="38"/>
      <c r="Z273" s="38"/>
      <c r="AA273" s="38"/>
    </row>
    <row r="274" spans="1:27" ht="12.75">
      <c r="A274" s="104"/>
      <c r="B274" s="33">
        <v>4.06</v>
      </c>
      <c r="C274" s="34">
        <f t="shared" si="40"/>
        <v>28.641599999999997</v>
      </c>
      <c r="D274" s="36">
        <v>336699.37738084275</v>
      </c>
      <c r="E274" s="34">
        <f t="shared" si="41"/>
        <v>32.291999999999994</v>
      </c>
      <c r="F274" s="36">
        <v>358033.8672828275</v>
      </c>
      <c r="G274" s="34">
        <f t="shared" si="42"/>
        <v>35.94239999999999</v>
      </c>
      <c r="H274" s="36">
        <v>379373.49802575266</v>
      </c>
      <c r="I274" s="37"/>
      <c r="J274" s="104"/>
      <c r="K274" s="34">
        <v>4.36</v>
      </c>
      <c r="L274" s="34">
        <f t="shared" si="43"/>
        <v>33.4152</v>
      </c>
      <c r="M274" s="36">
        <v>373744.2771961927</v>
      </c>
      <c r="N274" s="34">
        <f t="shared" si="44"/>
        <v>37.67399999999999</v>
      </c>
      <c r="O274" s="36">
        <v>396721.26577858336</v>
      </c>
      <c r="P274" s="34">
        <f t="shared" si="45"/>
        <v>41.9328</v>
      </c>
      <c r="Q274" s="36">
        <v>419700.8247814443</v>
      </c>
      <c r="S274" s="24"/>
      <c r="T274" s="38"/>
      <c r="U274" s="38"/>
      <c r="Z274" s="38"/>
      <c r="AA274" s="38"/>
    </row>
    <row r="275" spans="1:27" ht="12.75">
      <c r="A275" s="104"/>
      <c r="B275" s="33">
        <v>4.36</v>
      </c>
      <c r="C275" s="34">
        <f t="shared" si="40"/>
        <v>30.8448</v>
      </c>
      <c r="D275" s="36">
        <v>354283.62381692434</v>
      </c>
      <c r="E275" s="34">
        <f t="shared" si="41"/>
        <v>34.775999999999996</v>
      </c>
      <c r="F275" s="36">
        <v>376443.21868981735</v>
      </c>
      <c r="G275" s="34">
        <f t="shared" si="42"/>
        <v>38.7072</v>
      </c>
      <c r="H275" s="36">
        <v>398597.67272177</v>
      </c>
      <c r="I275" s="37"/>
      <c r="J275" s="104"/>
      <c r="K275" s="34">
        <v>4.66</v>
      </c>
      <c r="L275" s="34">
        <f t="shared" si="43"/>
        <v>35.80199999999999</v>
      </c>
      <c r="M275" s="36">
        <v>392269.2975243378</v>
      </c>
      <c r="N275" s="34">
        <f t="shared" si="44"/>
        <v>40.36499999999999</v>
      </c>
      <c r="O275" s="36">
        <v>415950.58131554094</v>
      </c>
      <c r="P275" s="34">
        <f t="shared" si="45"/>
        <v>44.92799999999999</v>
      </c>
      <c r="Q275" s="36">
        <v>439750.1044483697</v>
      </c>
      <c r="S275" s="24"/>
      <c r="T275" s="38"/>
      <c r="U275" s="38"/>
      <c r="Z275" s="38"/>
      <c r="AA275" s="38"/>
    </row>
    <row r="276" spans="1:27" ht="12.75">
      <c r="A276" s="104"/>
      <c r="B276" s="33">
        <v>4.66</v>
      </c>
      <c r="C276" s="34">
        <f t="shared" si="40"/>
        <v>33.048</v>
      </c>
      <c r="D276" s="36">
        <v>371867.8702530062</v>
      </c>
      <c r="E276" s="34">
        <f t="shared" si="41"/>
        <v>37.26</v>
      </c>
      <c r="F276" s="36">
        <v>394847.429255867</v>
      </c>
      <c r="G276" s="34">
        <f t="shared" si="42"/>
        <v>41.472</v>
      </c>
      <c r="H276" s="36">
        <v>417824.41783825756</v>
      </c>
      <c r="I276" s="37"/>
      <c r="J276" s="104"/>
      <c r="K276" s="34">
        <v>4.96</v>
      </c>
      <c r="L276" s="34">
        <f t="shared" si="43"/>
        <v>38.18879999999999</v>
      </c>
      <c r="M276" s="36">
        <v>410791.7474320129</v>
      </c>
      <c r="N276" s="34">
        <f t="shared" si="44"/>
        <v>43.05599999999998</v>
      </c>
      <c r="O276" s="36">
        <v>435292.995353184</v>
      </c>
      <c r="P276" s="34">
        <f t="shared" si="45"/>
        <v>47.92319999999999</v>
      </c>
      <c r="Q276" s="36">
        <v>459915.0530364505</v>
      </c>
      <c r="S276" s="24"/>
      <c r="T276" s="38"/>
      <c r="U276" s="38"/>
      <c r="Z276" s="38"/>
      <c r="AA276" s="38"/>
    </row>
    <row r="277" spans="1:27" ht="12.75">
      <c r="A277" s="104"/>
      <c r="B277" s="33">
        <v>4.96</v>
      </c>
      <c r="C277" s="34">
        <f t="shared" si="40"/>
        <v>35.2512</v>
      </c>
      <c r="D277" s="36">
        <v>389452.1166890877</v>
      </c>
      <c r="E277" s="34">
        <f t="shared" si="41"/>
        <v>39.74399999999999</v>
      </c>
      <c r="F277" s="36">
        <v>413369.8791635419</v>
      </c>
      <c r="G277" s="34">
        <f t="shared" si="42"/>
        <v>44.236799999999995</v>
      </c>
      <c r="H277" s="36">
        <v>437053.73337521526</v>
      </c>
      <c r="I277" s="37"/>
      <c r="J277" s="104"/>
      <c r="K277" s="34">
        <v>5.26</v>
      </c>
      <c r="L277" s="34">
        <f t="shared" si="43"/>
        <v>40.575599999999994</v>
      </c>
      <c r="M277" s="36">
        <v>429198.52841853263</v>
      </c>
      <c r="N277" s="34">
        <f t="shared" si="44"/>
        <v>45.74699999999999</v>
      </c>
      <c r="O277" s="36">
        <v>454637.97981129686</v>
      </c>
      <c r="P277" s="34">
        <f t="shared" si="45"/>
        <v>50.91839999999999</v>
      </c>
      <c r="Q277" s="36">
        <v>479954.0510214955</v>
      </c>
      <c r="S277" s="24"/>
      <c r="T277" s="38"/>
      <c r="U277" s="38"/>
      <c r="Z277" s="38"/>
      <c r="AA277" s="38"/>
    </row>
    <row r="278" spans="1:27" ht="12.75">
      <c r="A278" s="104"/>
      <c r="B278" s="33">
        <v>5.26</v>
      </c>
      <c r="C278" s="34">
        <f t="shared" si="40"/>
        <v>37.45439999999999</v>
      </c>
      <c r="D278" s="36">
        <v>407157.1728872651</v>
      </c>
      <c r="E278" s="34">
        <f t="shared" si="41"/>
        <v>42.22799999999999</v>
      </c>
      <c r="F278" s="36">
        <v>431658.4208084362</v>
      </c>
      <c r="G278" s="34">
        <f t="shared" si="42"/>
        <v>47.00159999999999</v>
      </c>
      <c r="H278" s="36">
        <v>456277.9080712328</v>
      </c>
      <c r="I278" s="37"/>
      <c r="J278" s="104"/>
      <c r="K278" s="34">
        <v>5.56</v>
      </c>
      <c r="L278" s="34">
        <f t="shared" si="43"/>
        <v>42.96239999999999</v>
      </c>
      <c r="M278" s="36">
        <v>447836.64724736294</v>
      </c>
      <c r="N278" s="34">
        <f t="shared" si="44"/>
        <v>48.43799999999999</v>
      </c>
      <c r="O278" s="36">
        <v>473980.3938489397</v>
      </c>
      <c r="P278" s="34">
        <f t="shared" si="45"/>
        <v>53.91359999999999</v>
      </c>
      <c r="Q278" s="36">
        <v>500124.1404505168</v>
      </c>
      <c r="S278" s="24"/>
      <c r="T278" s="38"/>
      <c r="U278" s="38"/>
      <c r="Z278" s="38"/>
      <c r="AA278" s="38"/>
    </row>
    <row r="279" spans="1:27" ht="12.75">
      <c r="A279" s="104"/>
      <c r="B279" s="33">
        <v>5.56</v>
      </c>
      <c r="C279" s="34">
        <f t="shared" si="40"/>
        <v>39.657599999999995</v>
      </c>
      <c r="D279" s="36">
        <v>424743.98974381696</v>
      </c>
      <c r="E279" s="34">
        <f t="shared" si="41"/>
        <v>44.71199999999999</v>
      </c>
      <c r="F279" s="36">
        <v>450065.2017949559</v>
      </c>
      <c r="G279" s="34">
        <f t="shared" si="42"/>
        <v>49.7664</v>
      </c>
      <c r="H279" s="36">
        <v>474527.89340907504</v>
      </c>
      <c r="I279" s="37"/>
      <c r="J279" s="104"/>
      <c r="K279" s="34">
        <v>5.86</v>
      </c>
      <c r="L279" s="34">
        <f t="shared" si="43"/>
        <v>45.349199999999996</v>
      </c>
      <c r="M279" s="36">
        <v>466359.0971550379</v>
      </c>
      <c r="N279" s="34">
        <f t="shared" si="44"/>
        <v>51.12899999999999</v>
      </c>
      <c r="O279" s="36">
        <v>493209.70938589744</v>
      </c>
      <c r="P279" s="34">
        <f t="shared" si="45"/>
        <v>56.90879999999999</v>
      </c>
      <c r="Q279" s="36">
        <v>520289.0890385975</v>
      </c>
      <c r="S279" s="24"/>
      <c r="T279" s="38"/>
      <c r="U279" s="38"/>
      <c r="Z279" s="38"/>
      <c r="AA279" s="38"/>
    </row>
    <row r="280" spans="1:27" ht="12.75">
      <c r="A280" s="104"/>
      <c r="B280" s="33">
        <v>5.86</v>
      </c>
      <c r="C280" s="34">
        <f t="shared" si="40"/>
        <v>41.8608</v>
      </c>
      <c r="D280" s="36">
        <v>442330.8066003689</v>
      </c>
      <c r="E280" s="34">
        <f t="shared" si="41"/>
        <v>47.196</v>
      </c>
      <c r="F280" s="36">
        <v>468471.9827814756</v>
      </c>
      <c r="G280" s="34">
        <f t="shared" si="42"/>
        <v>52.5312</v>
      </c>
      <c r="H280" s="36">
        <v>494615.7293830524</v>
      </c>
      <c r="I280" s="37"/>
      <c r="J280" s="104"/>
      <c r="K280" s="34">
        <v>6.16</v>
      </c>
      <c r="L280" s="34">
        <f t="shared" si="43"/>
        <v>47.736</v>
      </c>
      <c r="M280" s="36">
        <v>484881.54706271307</v>
      </c>
      <c r="N280" s="34">
        <f t="shared" si="44"/>
        <v>53.81999999999999</v>
      </c>
      <c r="O280" s="36">
        <v>512670.3627651657</v>
      </c>
      <c r="P280" s="34">
        <f t="shared" si="45"/>
        <v>59.903999999999996</v>
      </c>
      <c r="Q280" s="36">
        <v>540335.7982850529</v>
      </c>
      <c r="S280" s="24"/>
      <c r="T280" s="38"/>
      <c r="U280" s="38"/>
      <c r="Z280" s="38"/>
      <c r="AA280" s="38"/>
    </row>
    <row r="281" spans="1:27" ht="12.75">
      <c r="A281" s="104"/>
      <c r="B281" s="33">
        <v>6.16</v>
      </c>
      <c r="C281" s="34">
        <f t="shared" si="40"/>
        <v>44.06399999999999</v>
      </c>
      <c r="D281" s="36">
        <v>460030.72195760586</v>
      </c>
      <c r="E281" s="34">
        <f t="shared" si="41"/>
        <v>49.67999999999999</v>
      </c>
      <c r="F281" s="36">
        <v>486878.76376799523</v>
      </c>
      <c r="G281" s="34">
        <f t="shared" si="42"/>
        <v>55.29599999999999</v>
      </c>
      <c r="H281" s="36">
        <v>513955.57300022506</v>
      </c>
      <c r="I281" s="37"/>
      <c r="J281" s="104"/>
      <c r="K281" s="34">
        <v>6.46</v>
      </c>
      <c r="L281" s="34">
        <f t="shared" si="43"/>
        <v>50.12279999999999</v>
      </c>
      <c r="M281" s="36">
        <v>503406.567390858</v>
      </c>
      <c r="N281" s="34">
        <f t="shared" si="44"/>
        <v>56.51099999999999</v>
      </c>
      <c r="O281" s="36">
        <v>531897.1078816532</v>
      </c>
      <c r="P281" s="34">
        <f t="shared" si="45"/>
        <v>62.89919999999999</v>
      </c>
      <c r="Q281" s="36">
        <v>560500.7468731338</v>
      </c>
      <c r="S281" s="24"/>
      <c r="T281" s="38"/>
      <c r="U281" s="38"/>
      <c r="Z281" s="38"/>
      <c r="AA281" s="38"/>
    </row>
    <row r="282" spans="1:27" ht="12.75">
      <c r="A282" s="104"/>
      <c r="B282" s="33">
        <v>6.46</v>
      </c>
      <c r="C282" s="34">
        <f t="shared" si="40"/>
        <v>46.267199999999995</v>
      </c>
      <c r="D282" s="36">
        <v>477614.9683936877</v>
      </c>
      <c r="E282" s="34">
        <f t="shared" si="41"/>
        <v>52.16399999999999</v>
      </c>
      <c r="F282" s="36">
        <v>505282.97433404485</v>
      </c>
      <c r="G282" s="34">
        <f t="shared" si="42"/>
        <v>58.06079999999999</v>
      </c>
      <c r="H282" s="36">
        <v>533066.6491955572</v>
      </c>
      <c r="I282" s="37"/>
      <c r="J282" s="104"/>
      <c r="K282" s="34">
        <v>6.76</v>
      </c>
      <c r="L282" s="34">
        <f t="shared" si="43"/>
        <v>52.50959999999999</v>
      </c>
      <c r="M282" s="36">
        <v>521931.5877190032</v>
      </c>
      <c r="N282" s="34">
        <f t="shared" si="44"/>
        <v>59.201999999999984</v>
      </c>
      <c r="O282" s="36">
        <v>551357.7612609217</v>
      </c>
      <c r="P282" s="34">
        <f t="shared" si="45"/>
        <v>65.89439999999999</v>
      </c>
      <c r="Q282" s="36">
        <v>580547.456119589</v>
      </c>
      <c r="S282" s="24"/>
      <c r="T282" s="38"/>
      <c r="U282" s="38"/>
      <c r="Z282" s="38"/>
      <c r="AA282" s="38"/>
    </row>
    <row r="283" spans="1:27" ht="12.75">
      <c r="A283" s="104"/>
      <c r="B283" s="33">
        <v>6.76</v>
      </c>
      <c r="C283" s="34">
        <f t="shared" si="40"/>
        <v>48.4704</v>
      </c>
      <c r="D283" s="36">
        <v>495201.7852502394</v>
      </c>
      <c r="E283" s="34">
        <f t="shared" si="41"/>
        <v>54.64799999999999</v>
      </c>
      <c r="F283" s="36">
        <v>523805.42424171977</v>
      </c>
      <c r="G283" s="34">
        <f t="shared" si="42"/>
        <v>60.825599999999994</v>
      </c>
      <c r="H283" s="36">
        <v>552295.9647325153</v>
      </c>
      <c r="I283" s="37"/>
      <c r="J283" s="104"/>
      <c r="K283" s="34">
        <v>7.06</v>
      </c>
      <c r="L283" s="34">
        <f t="shared" si="43"/>
        <v>54.896399999999986</v>
      </c>
      <c r="M283" s="36">
        <v>540454.0376266784</v>
      </c>
      <c r="N283" s="34">
        <f t="shared" si="44"/>
        <v>61.89299999999998</v>
      </c>
      <c r="O283" s="36">
        <v>570584.5063774092</v>
      </c>
      <c r="P283" s="34">
        <f t="shared" si="45"/>
        <v>68.88959999999999</v>
      </c>
      <c r="Q283" s="36">
        <v>600712.4047076697</v>
      </c>
      <c r="S283" s="24"/>
      <c r="T283" s="38"/>
      <c r="U283" s="38"/>
      <c r="Z283" s="38"/>
      <c r="AA283" s="38"/>
    </row>
    <row r="284" spans="1:27" ht="12.75">
      <c r="A284" s="104"/>
      <c r="B284" s="33">
        <v>7.06</v>
      </c>
      <c r="C284" s="34">
        <f t="shared" si="40"/>
        <v>50.67359999999999</v>
      </c>
      <c r="D284" s="36">
        <v>512786.0316863212</v>
      </c>
      <c r="E284" s="34">
        <f t="shared" si="41"/>
        <v>57.131999999999984</v>
      </c>
      <c r="F284" s="36">
        <v>542212.2052282393</v>
      </c>
      <c r="G284" s="34">
        <f t="shared" si="42"/>
        <v>63.590399999999995</v>
      </c>
      <c r="H284" s="36">
        <v>571401.9000869071</v>
      </c>
      <c r="I284" s="37"/>
      <c r="J284" s="104"/>
      <c r="K284" s="34">
        <v>7.36</v>
      </c>
      <c r="L284" s="34">
        <f t="shared" si="43"/>
        <v>57.2832</v>
      </c>
      <c r="M284" s="36">
        <v>559094.7268759789</v>
      </c>
      <c r="N284" s="34">
        <f t="shared" si="44"/>
        <v>64.58399999999999</v>
      </c>
      <c r="O284" s="36">
        <v>589924.3499945821</v>
      </c>
      <c r="P284" s="34">
        <f t="shared" si="45"/>
        <v>71.8848</v>
      </c>
      <c r="Q284" s="36">
        <v>620874.7828752806</v>
      </c>
      <c r="S284" s="24"/>
      <c r="T284" s="38"/>
      <c r="U284" s="38"/>
      <c r="Z284" s="38"/>
      <c r="AA284" s="38"/>
    </row>
    <row r="285" spans="1:27" ht="12.75">
      <c r="A285" s="104"/>
      <c r="B285" s="33">
        <v>7.36</v>
      </c>
      <c r="C285" s="34">
        <f t="shared" si="40"/>
        <v>52.876799999999996</v>
      </c>
      <c r="D285" s="36">
        <v>530491.0878844985</v>
      </c>
      <c r="E285" s="34">
        <f t="shared" si="41"/>
        <v>59.61599999999999</v>
      </c>
      <c r="F285" s="36">
        <v>560618.9862147591</v>
      </c>
      <c r="G285" s="34">
        <f t="shared" si="42"/>
        <v>66.3552</v>
      </c>
      <c r="H285" s="36">
        <v>590746.8845450197</v>
      </c>
      <c r="I285" s="37"/>
      <c r="J285" s="104"/>
      <c r="K285" s="34">
        <v>7.66</v>
      </c>
      <c r="L285" s="34">
        <f t="shared" si="43"/>
        <v>59.669999999999995</v>
      </c>
      <c r="M285" s="36">
        <v>577498.9374420284</v>
      </c>
      <c r="N285" s="34">
        <f t="shared" si="44"/>
        <v>67.27499999999999</v>
      </c>
      <c r="O285" s="36">
        <v>609271.9048731651</v>
      </c>
      <c r="P285" s="34">
        <f t="shared" si="45"/>
        <v>74.88</v>
      </c>
      <c r="Q285" s="36">
        <v>640924.062542206</v>
      </c>
      <c r="S285" s="24"/>
      <c r="T285" s="38"/>
      <c r="U285" s="38"/>
      <c r="V285" s="24"/>
      <c r="Z285" s="38"/>
      <c r="AA285" s="38"/>
    </row>
    <row r="286" spans="1:27" ht="12.75">
      <c r="A286" s="104"/>
      <c r="B286" s="33">
        <v>7.66</v>
      </c>
      <c r="C286" s="34">
        <f t="shared" si="40"/>
        <v>55.07999999999999</v>
      </c>
      <c r="D286" s="36">
        <v>548072.7639001099</v>
      </c>
      <c r="E286" s="34">
        <f t="shared" si="41"/>
        <v>62.09999999999999</v>
      </c>
      <c r="F286" s="36">
        <v>579020.6263603389</v>
      </c>
      <c r="G286" s="34">
        <f t="shared" si="42"/>
        <v>69.11999999999999</v>
      </c>
      <c r="H286" s="36">
        <v>609971.0592410374</v>
      </c>
      <c r="I286" s="37"/>
      <c r="J286" s="104"/>
      <c r="K286" s="34">
        <v>7.96</v>
      </c>
      <c r="L286" s="34">
        <f t="shared" si="43"/>
        <v>62.05679999999999</v>
      </c>
      <c r="M286" s="36">
        <v>596021.3873497032</v>
      </c>
      <c r="N286" s="34">
        <f t="shared" si="44"/>
        <v>69.96599999999998</v>
      </c>
      <c r="O286" s="36">
        <v>628614.318910808</v>
      </c>
      <c r="P286" s="34">
        <f t="shared" si="45"/>
        <v>77.87519999999999</v>
      </c>
      <c r="Q286" s="36">
        <v>661089.0111302871</v>
      </c>
      <c r="S286" s="24"/>
      <c r="T286" s="38"/>
      <c r="U286" s="38"/>
      <c r="Z286" s="38"/>
      <c r="AA286" s="38"/>
    </row>
    <row r="287" spans="1:27" ht="12.75">
      <c r="A287" s="104"/>
      <c r="B287" s="33">
        <v>7.96</v>
      </c>
      <c r="C287" s="34">
        <f t="shared" si="40"/>
        <v>57.2832</v>
      </c>
      <c r="D287" s="36">
        <v>565659.5807566618</v>
      </c>
      <c r="E287" s="34">
        <f t="shared" si="41"/>
        <v>64.58399999999999</v>
      </c>
      <c r="F287" s="36">
        <v>597422.2665059183</v>
      </c>
      <c r="G287" s="34">
        <f t="shared" si="42"/>
        <v>71.8848</v>
      </c>
      <c r="H287" s="36">
        <v>629197.8043575248</v>
      </c>
      <c r="I287" s="37"/>
      <c r="J287" s="104"/>
      <c r="K287" s="34">
        <v>8.26</v>
      </c>
      <c r="L287" s="34">
        <f t="shared" si="43"/>
        <v>64.44359999999999</v>
      </c>
      <c r="M287" s="36">
        <v>614664.6470194741</v>
      </c>
      <c r="N287" s="34">
        <f t="shared" si="44"/>
        <v>72.65699999999998</v>
      </c>
      <c r="O287" s="36">
        <v>647841.0640272954</v>
      </c>
      <c r="P287" s="34">
        <f t="shared" si="45"/>
        <v>80.87039999999999</v>
      </c>
      <c r="Q287" s="36">
        <v>681135.7203767425</v>
      </c>
      <c r="S287" s="24"/>
      <c r="T287" s="38"/>
      <c r="U287" s="38"/>
      <c r="Z287" s="38"/>
      <c r="AA287" s="38"/>
    </row>
    <row r="288" spans="1:27" ht="12.75">
      <c r="A288" s="104"/>
      <c r="B288" s="33">
        <v>8.26</v>
      </c>
      <c r="C288" s="34">
        <f t="shared" si="40"/>
        <v>59.486399999999996</v>
      </c>
      <c r="D288" s="36">
        <v>583362.0665343691</v>
      </c>
      <c r="E288" s="34">
        <f t="shared" si="41"/>
        <v>67.06799999999998</v>
      </c>
      <c r="F288" s="36">
        <v>615824.38277151</v>
      </c>
      <c r="G288" s="34">
        <f t="shared" si="42"/>
        <v>74.64959999999999</v>
      </c>
      <c r="H288" s="36">
        <v>648419.4086330722</v>
      </c>
      <c r="I288" s="37"/>
      <c r="J288" s="104"/>
      <c r="K288" s="34">
        <v>8.56</v>
      </c>
      <c r="L288" s="34">
        <f t="shared" si="43"/>
        <v>66.8304</v>
      </c>
      <c r="M288" s="36">
        <v>633189.6673476193</v>
      </c>
      <c r="N288" s="34">
        <f t="shared" si="44"/>
        <v>75.34799999999998</v>
      </c>
      <c r="O288" s="36">
        <v>667301.7174065639</v>
      </c>
      <c r="P288" s="34">
        <f t="shared" si="45"/>
        <v>83.8656</v>
      </c>
      <c r="Q288" s="36">
        <v>701300.6689648234</v>
      </c>
      <c r="S288" s="24"/>
      <c r="T288" s="38"/>
      <c r="U288" s="38"/>
      <c r="Z288" s="38"/>
      <c r="AA288" s="38"/>
    </row>
    <row r="289" spans="1:27" ht="12.75">
      <c r="A289" s="104"/>
      <c r="B289" s="33">
        <v>8.56</v>
      </c>
      <c r="C289" s="34">
        <f t="shared" si="40"/>
        <v>61.6896</v>
      </c>
      <c r="D289" s="36">
        <v>600946.3129704508</v>
      </c>
      <c r="E289" s="34">
        <f t="shared" si="41"/>
        <v>69.55199999999999</v>
      </c>
      <c r="F289" s="36">
        <v>634228.1172175471</v>
      </c>
      <c r="G289" s="34">
        <f t="shared" si="42"/>
        <v>77.4144</v>
      </c>
      <c r="H289" s="36">
        <v>667643.5833290893</v>
      </c>
      <c r="I289" s="37"/>
      <c r="J289" s="104"/>
      <c r="K289" s="34">
        <v>8.86</v>
      </c>
      <c r="L289" s="34">
        <f t="shared" si="43"/>
        <v>69.21719999999999</v>
      </c>
      <c r="M289" s="36">
        <v>651825.2157559795</v>
      </c>
      <c r="N289" s="34">
        <f t="shared" si="44"/>
        <v>78.03899999999997</v>
      </c>
      <c r="O289" s="36">
        <v>686528.4625230513</v>
      </c>
      <c r="P289" s="34">
        <f t="shared" si="45"/>
        <v>86.86079999999998</v>
      </c>
      <c r="Q289" s="36">
        <v>721463.0471324343</v>
      </c>
      <c r="S289" s="24"/>
      <c r="T289" s="38"/>
      <c r="U289" s="38"/>
      <c r="Z289" s="38"/>
      <c r="AA289" s="38"/>
    </row>
    <row r="290" spans="1:27" ht="12.75">
      <c r="A290" s="104"/>
      <c r="B290" s="33">
        <v>8.86</v>
      </c>
      <c r="C290" s="34">
        <f t="shared" si="40"/>
        <v>63.89279999999999</v>
      </c>
      <c r="D290" s="36">
        <v>618530.5594065326</v>
      </c>
      <c r="E290" s="34">
        <f t="shared" si="41"/>
        <v>72.03599999999997</v>
      </c>
      <c r="F290" s="36">
        <v>652629.7573631265</v>
      </c>
      <c r="G290" s="34">
        <f t="shared" si="42"/>
        <v>80.17919999999998</v>
      </c>
      <c r="H290" s="36">
        <v>686870.3284455772</v>
      </c>
      <c r="I290" s="37"/>
      <c r="J290" s="104"/>
      <c r="K290" s="34">
        <v>9.16</v>
      </c>
      <c r="L290" s="34">
        <f t="shared" si="43"/>
        <v>71.60399999999998</v>
      </c>
      <c r="M290" s="36">
        <v>670234.5671629695</v>
      </c>
      <c r="N290" s="34">
        <f t="shared" si="44"/>
        <v>80.72999999999998</v>
      </c>
      <c r="O290" s="36">
        <v>705989.1159023199</v>
      </c>
      <c r="P290" s="34">
        <f t="shared" si="45"/>
        <v>89.85599999999998</v>
      </c>
      <c r="Q290" s="36">
        <v>741512.3267993596</v>
      </c>
      <c r="S290" s="24"/>
      <c r="T290" s="38"/>
      <c r="U290" s="38"/>
      <c r="Z290" s="38"/>
      <c r="AA290" s="38"/>
    </row>
    <row r="291" spans="1:27" ht="12.75">
      <c r="A291" s="104"/>
      <c r="B291" s="33">
        <v>9.16</v>
      </c>
      <c r="C291" s="34">
        <f t="shared" si="40"/>
        <v>66.096</v>
      </c>
      <c r="D291" s="36">
        <v>636235.6156047098</v>
      </c>
      <c r="E291" s="34">
        <f t="shared" si="41"/>
        <v>74.52</v>
      </c>
      <c r="F291" s="36">
        <v>671036.5383496463</v>
      </c>
      <c r="G291" s="34">
        <f t="shared" si="42"/>
        <v>82.944</v>
      </c>
      <c r="H291" s="36">
        <v>706091.9327211244</v>
      </c>
      <c r="I291" s="37"/>
      <c r="J291" s="104"/>
      <c r="K291" s="34">
        <v>9.46</v>
      </c>
      <c r="L291" s="34">
        <f t="shared" si="43"/>
        <v>73.9908</v>
      </c>
      <c r="M291" s="36">
        <v>688757.0170706443</v>
      </c>
      <c r="N291" s="34">
        <f t="shared" si="44"/>
        <v>83.42099999999998</v>
      </c>
      <c r="O291" s="36">
        <v>725215.8610188074</v>
      </c>
      <c r="P291" s="34">
        <f t="shared" si="45"/>
        <v>92.85119999999999</v>
      </c>
      <c r="Q291" s="36">
        <v>761677.2753874406</v>
      </c>
      <c r="S291" s="24"/>
      <c r="T291" s="38"/>
      <c r="U291" s="38"/>
      <c r="Z291" s="38"/>
      <c r="AA291" s="38"/>
    </row>
    <row r="292" spans="1:27" ht="12.75">
      <c r="A292" s="104"/>
      <c r="B292" s="33">
        <v>9.46</v>
      </c>
      <c r="C292" s="34">
        <f t="shared" si="40"/>
        <v>68.2992</v>
      </c>
      <c r="D292" s="36">
        <v>653819.8620407913</v>
      </c>
      <c r="E292" s="34">
        <f t="shared" si="41"/>
        <v>77.00399999999999</v>
      </c>
      <c r="F292" s="36">
        <v>689438.1784952256</v>
      </c>
      <c r="G292" s="34">
        <f t="shared" si="42"/>
        <v>85.7088</v>
      </c>
      <c r="H292" s="36">
        <v>725318.6778376119</v>
      </c>
      <c r="I292" s="37"/>
      <c r="J292" s="104"/>
      <c r="K292" s="34">
        <v>9.76</v>
      </c>
      <c r="L292" s="34">
        <f t="shared" si="43"/>
        <v>76.37759999999999</v>
      </c>
      <c r="M292" s="36">
        <v>707279.4669783191</v>
      </c>
      <c r="N292" s="34">
        <f t="shared" si="44"/>
        <v>86.11199999999997</v>
      </c>
      <c r="O292" s="36">
        <v>744560.8454769204</v>
      </c>
      <c r="P292" s="34">
        <f t="shared" si="45"/>
        <v>95.84639999999997</v>
      </c>
      <c r="Q292" s="36">
        <v>781721.4142134257</v>
      </c>
      <c r="S292" s="24"/>
      <c r="T292" s="38"/>
      <c r="U292" s="38"/>
      <c r="Z292" s="38"/>
      <c r="AA292" s="38"/>
    </row>
    <row r="293" spans="1:27" ht="12.75">
      <c r="A293" s="104"/>
      <c r="B293" s="33">
        <v>9.76</v>
      </c>
      <c r="C293" s="34">
        <f t="shared" si="40"/>
        <v>70.5024</v>
      </c>
      <c r="D293" s="36">
        <v>671404.1084768733</v>
      </c>
      <c r="E293" s="34">
        <f t="shared" si="41"/>
        <v>79.48799999999999</v>
      </c>
      <c r="F293" s="36">
        <v>707842.3890612754</v>
      </c>
      <c r="G293" s="34">
        <f t="shared" si="42"/>
        <v>88.47359999999999</v>
      </c>
      <c r="H293" s="36">
        <v>744542.8525336297</v>
      </c>
      <c r="I293" s="37"/>
      <c r="J293" s="104"/>
      <c r="K293" s="34">
        <v>10.06</v>
      </c>
      <c r="L293" s="34">
        <f t="shared" si="43"/>
        <v>78.7644</v>
      </c>
      <c r="M293" s="36">
        <v>725917.5858071495</v>
      </c>
      <c r="N293" s="34">
        <f t="shared" si="44"/>
        <v>88.803</v>
      </c>
      <c r="O293" s="36">
        <v>763900.6890940929</v>
      </c>
      <c r="P293" s="34">
        <f t="shared" si="45"/>
        <v>98.8416</v>
      </c>
      <c r="Q293" s="36">
        <v>801886.3628015065</v>
      </c>
      <c r="S293" s="24"/>
      <c r="T293" s="38"/>
      <c r="U293" s="38"/>
      <c r="Z293" s="38"/>
      <c r="AA293" s="38"/>
    </row>
    <row r="294" spans="1:27" ht="12.75">
      <c r="A294" s="104"/>
      <c r="B294" s="33">
        <v>10.06</v>
      </c>
      <c r="C294" s="34">
        <f t="shared" si="40"/>
        <v>72.7056</v>
      </c>
      <c r="D294" s="36">
        <v>688988.354912955</v>
      </c>
      <c r="E294" s="34">
        <f t="shared" si="41"/>
        <v>81.972</v>
      </c>
      <c r="F294" s="36">
        <v>726244.0292068549</v>
      </c>
      <c r="G294" s="34">
        <f t="shared" si="42"/>
        <v>91.2384</v>
      </c>
      <c r="H294" s="36">
        <v>763767.0272296466</v>
      </c>
      <c r="I294" s="37"/>
      <c r="J294" s="104"/>
      <c r="K294" s="34">
        <v>10.36</v>
      </c>
      <c r="L294" s="34">
        <f t="shared" si="43"/>
        <v>81.15119999999999</v>
      </c>
      <c r="M294" s="36">
        <v>744324.3667936694</v>
      </c>
      <c r="N294" s="34">
        <f t="shared" si="44"/>
        <v>91.49399999999999</v>
      </c>
      <c r="O294" s="36">
        <v>783130.0046310506</v>
      </c>
      <c r="P294" s="34">
        <f t="shared" si="45"/>
        <v>101.83679999999998</v>
      </c>
      <c r="Q294" s="36">
        <v>822048.7409691176</v>
      </c>
      <c r="S294" s="24"/>
      <c r="T294" s="38"/>
      <c r="U294" s="38"/>
      <c r="Z294" s="38"/>
      <c r="AA294" s="38"/>
    </row>
    <row r="295" spans="1:27" ht="12.75">
      <c r="A295" s="104"/>
      <c r="B295" s="33">
        <v>10.36</v>
      </c>
      <c r="C295" s="34">
        <f t="shared" si="40"/>
        <v>74.90879999999999</v>
      </c>
      <c r="D295" s="36">
        <v>706690.8406906619</v>
      </c>
      <c r="E295" s="34">
        <f t="shared" si="41"/>
        <v>84.45599999999997</v>
      </c>
      <c r="F295" s="36">
        <v>744648.2397729044</v>
      </c>
      <c r="G295" s="34">
        <f t="shared" si="42"/>
        <v>94.00319999999998</v>
      </c>
      <c r="H295" s="36">
        <v>782991.2019256643</v>
      </c>
      <c r="I295" s="37"/>
      <c r="J295" s="104"/>
      <c r="K295" s="34">
        <v>10.66</v>
      </c>
      <c r="L295" s="34">
        <f t="shared" si="43"/>
        <v>83.538</v>
      </c>
      <c r="M295" s="36">
        <v>762962.4856224998</v>
      </c>
      <c r="N295" s="34">
        <f t="shared" si="44"/>
        <v>94.18499999999999</v>
      </c>
      <c r="O295" s="36">
        <v>802474.9890891636</v>
      </c>
      <c r="P295" s="34">
        <f t="shared" si="45"/>
        <v>104.832</v>
      </c>
      <c r="Q295" s="36">
        <v>842213.6895571983</v>
      </c>
      <c r="S295" s="24"/>
      <c r="T295" s="38"/>
      <c r="U295" s="38"/>
      <c r="Z295" s="38"/>
      <c r="AA295" s="38"/>
    </row>
    <row r="296" spans="1:27" ht="12.75">
      <c r="A296" s="104"/>
      <c r="B296" s="33">
        <v>10.66</v>
      </c>
      <c r="C296" s="34">
        <f t="shared" si="40"/>
        <v>77.112</v>
      </c>
      <c r="D296" s="36">
        <v>724280.2279676839</v>
      </c>
      <c r="E296" s="34">
        <f t="shared" si="41"/>
        <v>86.93999999999998</v>
      </c>
      <c r="F296" s="36">
        <v>762358.4368120218</v>
      </c>
      <c r="G296" s="34">
        <f t="shared" si="42"/>
        <v>96.768</v>
      </c>
      <c r="H296" s="36">
        <v>802217.947042152</v>
      </c>
      <c r="I296" s="37"/>
      <c r="J296" s="104"/>
      <c r="K296" s="34">
        <v>10.96</v>
      </c>
      <c r="L296" s="34">
        <f t="shared" si="43"/>
        <v>85.92479999999999</v>
      </c>
      <c r="M296" s="36">
        <v>781490.0763711149</v>
      </c>
      <c r="N296" s="34">
        <f t="shared" si="44"/>
        <v>96.87599999999999</v>
      </c>
      <c r="O296" s="36">
        <v>821817.4031268064</v>
      </c>
      <c r="P296" s="34">
        <f t="shared" si="45"/>
        <v>107.82719999999999</v>
      </c>
      <c r="Q296" s="36">
        <v>862376.0677248087</v>
      </c>
      <c r="S296" s="24"/>
      <c r="T296" s="38"/>
      <c r="U296" s="38"/>
      <c r="Z296" s="38"/>
      <c r="AA296" s="38"/>
    </row>
    <row r="297" spans="1:27" ht="12.75">
      <c r="A297" s="104"/>
      <c r="B297" s="33">
        <v>10.96</v>
      </c>
      <c r="C297" s="34">
        <f t="shared" si="40"/>
        <v>79.31519999999999</v>
      </c>
      <c r="D297" s="36">
        <v>741864.4744037659</v>
      </c>
      <c r="E297" s="34">
        <f t="shared" si="41"/>
        <v>89.42399999999998</v>
      </c>
      <c r="F297" s="36">
        <v>781454.0904845335</v>
      </c>
      <c r="G297" s="34">
        <f t="shared" si="42"/>
        <v>99.5328</v>
      </c>
      <c r="H297" s="36">
        <v>821439.5513176993</v>
      </c>
      <c r="I297" s="37"/>
      <c r="J297" s="104"/>
      <c r="K297" s="34">
        <v>11.26</v>
      </c>
      <c r="L297" s="34">
        <f t="shared" si="43"/>
        <v>88.31159999999998</v>
      </c>
      <c r="M297" s="36">
        <v>800125.624779475</v>
      </c>
      <c r="N297" s="34">
        <f t="shared" si="44"/>
        <v>99.56699999999998</v>
      </c>
      <c r="O297" s="36">
        <v>841159.8171644495</v>
      </c>
      <c r="P297" s="34">
        <f t="shared" si="45"/>
        <v>110.82239999999999</v>
      </c>
      <c r="Q297" s="36">
        <v>882541.0163128903</v>
      </c>
      <c r="S297" s="24"/>
      <c r="T297" s="38"/>
      <c r="U297" s="38"/>
      <c r="Z297" s="38"/>
      <c r="AA297" s="38"/>
    </row>
    <row r="298" spans="1:27" ht="12.75">
      <c r="A298" s="104"/>
      <c r="B298" s="33">
        <v>11.26</v>
      </c>
      <c r="C298" s="34">
        <f t="shared" si="40"/>
        <v>81.51839999999999</v>
      </c>
      <c r="D298" s="36">
        <v>759448.7208398476</v>
      </c>
      <c r="E298" s="34">
        <f t="shared" si="41"/>
        <v>91.90799999999997</v>
      </c>
      <c r="F298" s="36">
        <v>799855.7306301129</v>
      </c>
      <c r="G298" s="34">
        <f t="shared" si="42"/>
        <v>102.29759999999999</v>
      </c>
      <c r="H298" s="36">
        <v>840666.2964341865</v>
      </c>
      <c r="I298" s="37"/>
      <c r="J298" s="104"/>
      <c r="K298" s="34">
        <v>11.56</v>
      </c>
      <c r="L298" s="34">
        <f t="shared" si="43"/>
        <v>90.69839999999999</v>
      </c>
      <c r="M298" s="36">
        <v>818763.7436083058</v>
      </c>
      <c r="N298" s="34">
        <f t="shared" si="44"/>
        <v>102.25799999999998</v>
      </c>
      <c r="O298" s="36">
        <v>860502.2312020924</v>
      </c>
      <c r="P298" s="34">
        <f t="shared" si="45"/>
        <v>113.81759999999998</v>
      </c>
      <c r="Q298" s="36">
        <v>902703.3944805005</v>
      </c>
      <c r="S298" s="24"/>
      <c r="T298" s="38"/>
      <c r="U298" s="38"/>
      <c r="Z298" s="38"/>
      <c r="AA298" s="38"/>
    </row>
    <row r="299" spans="1:27" ht="12.75">
      <c r="A299" s="104"/>
      <c r="B299" s="33">
        <v>11.56</v>
      </c>
      <c r="C299" s="34">
        <f t="shared" si="40"/>
        <v>83.7216</v>
      </c>
      <c r="D299" s="36">
        <v>777032.9672759293</v>
      </c>
      <c r="E299" s="34">
        <f t="shared" si="41"/>
        <v>94.392</v>
      </c>
      <c r="F299" s="36">
        <v>818259.9411961623</v>
      </c>
      <c r="G299" s="34">
        <f t="shared" si="42"/>
        <v>105.0624</v>
      </c>
      <c r="H299" s="36">
        <v>859890.471130204</v>
      </c>
      <c r="I299" s="37"/>
      <c r="J299" s="104"/>
      <c r="K299" s="34">
        <v>11.86</v>
      </c>
      <c r="L299" s="34">
        <f t="shared" si="43"/>
        <v>93.08519999999997</v>
      </c>
      <c r="M299" s="36">
        <v>837401.8624371361</v>
      </c>
      <c r="N299" s="34">
        <f t="shared" si="44"/>
        <v>104.94899999999997</v>
      </c>
      <c r="O299" s="36">
        <v>879844.6452397351</v>
      </c>
      <c r="P299" s="34">
        <f t="shared" si="45"/>
        <v>116.81279999999997</v>
      </c>
      <c r="Q299" s="36">
        <v>922868.3430685812</v>
      </c>
      <c r="S299" s="24"/>
      <c r="T299" s="38"/>
      <c r="U299" s="38"/>
      <c r="Z299" s="38"/>
      <c r="AA299" s="38"/>
    </row>
    <row r="300" spans="1:27" ht="12.75">
      <c r="A300" s="104"/>
      <c r="B300" s="33">
        <v>11.86</v>
      </c>
      <c r="C300" s="34">
        <f t="shared" si="40"/>
        <v>85.92479999999998</v>
      </c>
      <c r="D300" s="36">
        <v>794971.9317368874</v>
      </c>
      <c r="E300" s="34">
        <f t="shared" si="41"/>
        <v>96.87599999999998</v>
      </c>
      <c r="F300" s="36">
        <v>836664.1517622118</v>
      </c>
      <c r="G300" s="34">
        <f t="shared" si="42"/>
        <v>107.82719999999998</v>
      </c>
      <c r="H300" s="36">
        <v>879114.6458262216</v>
      </c>
      <c r="I300" s="37"/>
      <c r="J300" s="104"/>
      <c r="K300" s="34">
        <v>12.16</v>
      </c>
      <c r="L300" s="34">
        <f t="shared" si="43"/>
        <v>95.472</v>
      </c>
      <c r="M300" s="36">
        <v>856042.5516864368</v>
      </c>
      <c r="N300" s="34">
        <f t="shared" si="44"/>
        <v>107.63999999999999</v>
      </c>
      <c r="O300" s="36">
        <v>899187.0592773783</v>
      </c>
      <c r="P300" s="34">
        <f t="shared" si="45"/>
        <v>119.80799999999999</v>
      </c>
      <c r="Q300" s="36">
        <v>943033.2916566619</v>
      </c>
      <c r="S300" s="24"/>
      <c r="T300" s="38"/>
      <c r="U300" s="38"/>
      <c r="Z300" s="38"/>
      <c r="AA300" s="38"/>
    </row>
    <row r="301" spans="1:27" ht="12.75">
      <c r="A301" s="104"/>
      <c r="B301" s="33">
        <v>12.16</v>
      </c>
      <c r="C301" s="34">
        <f t="shared" si="40"/>
        <v>88.12799999999999</v>
      </c>
      <c r="D301" s="36">
        <v>812674.4175145946</v>
      </c>
      <c r="E301" s="34">
        <f t="shared" si="41"/>
        <v>99.35999999999999</v>
      </c>
      <c r="F301" s="36">
        <v>855068.3623282615</v>
      </c>
      <c r="G301" s="34">
        <f t="shared" si="42"/>
        <v>110.59199999999998</v>
      </c>
      <c r="H301" s="36">
        <v>898338.8205222388</v>
      </c>
      <c r="I301" s="37"/>
      <c r="J301" s="104"/>
      <c r="K301" s="34">
        <v>12.46</v>
      </c>
      <c r="L301" s="34">
        <f t="shared" si="43"/>
        <v>97.8588</v>
      </c>
      <c r="M301" s="36">
        <v>874680.6705152667</v>
      </c>
      <c r="N301" s="34">
        <f t="shared" si="44"/>
        <v>110.33099999999999</v>
      </c>
      <c r="O301" s="36">
        <v>918529.4733150208</v>
      </c>
      <c r="P301" s="34">
        <f t="shared" si="45"/>
        <v>122.8032</v>
      </c>
      <c r="Q301" s="36">
        <v>963193.0994038027</v>
      </c>
      <c r="S301" s="24"/>
      <c r="T301" s="38"/>
      <c r="U301" s="38"/>
      <c r="Z301" s="38"/>
      <c r="AA301" s="38"/>
    </row>
    <row r="302" spans="1:27" ht="12.75">
      <c r="A302" s="104"/>
      <c r="B302" s="33">
        <v>12.46</v>
      </c>
      <c r="C302" s="34">
        <f t="shared" si="40"/>
        <v>90.33120000000001</v>
      </c>
      <c r="D302" s="36">
        <v>830376.9032923013</v>
      </c>
      <c r="E302" s="34">
        <f t="shared" si="41"/>
        <v>101.844</v>
      </c>
      <c r="F302" s="36">
        <v>873470.0024738406</v>
      </c>
      <c r="G302" s="34">
        <f t="shared" si="42"/>
        <v>113.3568</v>
      </c>
      <c r="H302" s="36">
        <v>917565.5656387265</v>
      </c>
      <c r="I302" s="37"/>
      <c r="J302" s="104"/>
      <c r="K302" s="34">
        <v>12.76</v>
      </c>
      <c r="L302" s="34">
        <f t="shared" si="43"/>
        <v>100.24559999999998</v>
      </c>
      <c r="M302" s="36">
        <v>893318.7893440973</v>
      </c>
      <c r="N302" s="34">
        <f t="shared" si="44"/>
        <v>113.02199999999998</v>
      </c>
      <c r="O302" s="36">
        <v>937871.8873526639</v>
      </c>
      <c r="P302" s="34">
        <f t="shared" si="45"/>
        <v>125.79839999999999</v>
      </c>
      <c r="Q302" s="36">
        <v>983358.0479918837</v>
      </c>
      <c r="S302" s="24"/>
      <c r="T302" s="38"/>
      <c r="U302" s="38"/>
      <c r="Z302" s="38"/>
      <c r="AA302" s="38"/>
    </row>
    <row r="303" spans="1:27" ht="12.75">
      <c r="A303" s="104"/>
      <c r="B303" s="33">
        <v>12.76</v>
      </c>
      <c r="C303" s="34">
        <f t="shared" si="40"/>
        <v>92.53439999999999</v>
      </c>
      <c r="D303" s="36">
        <v>848079.389070009</v>
      </c>
      <c r="E303" s="34">
        <f t="shared" si="41"/>
        <v>104.32799999999997</v>
      </c>
      <c r="F303" s="36">
        <v>891871.6426194204</v>
      </c>
      <c r="G303" s="34">
        <f t="shared" si="42"/>
        <v>116.12159999999999</v>
      </c>
      <c r="H303" s="36">
        <v>936787.1699142738</v>
      </c>
      <c r="I303" s="37"/>
      <c r="J303" s="104"/>
      <c r="K303" s="34">
        <v>13.06</v>
      </c>
      <c r="L303" s="34">
        <f t="shared" si="43"/>
        <v>102.63239999999999</v>
      </c>
      <c r="M303" s="36">
        <v>911959.4785933978</v>
      </c>
      <c r="N303" s="34">
        <f t="shared" si="44"/>
        <v>115.71299999999998</v>
      </c>
      <c r="O303" s="36">
        <v>957214.3013903069</v>
      </c>
      <c r="P303" s="34">
        <f t="shared" si="45"/>
        <v>128.7936</v>
      </c>
      <c r="Q303" s="36">
        <v>1003522.9965799642</v>
      </c>
      <c r="S303" s="24"/>
      <c r="T303" s="38"/>
      <c r="U303" s="38"/>
      <c r="Z303" s="38"/>
      <c r="AA303" s="38"/>
    </row>
    <row r="304" spans="1:27" ht="12.75">
      <c r="A304" s="104"/>
      <c r="B304" s="33">
        <v>13.06</v>
      </c>
      <c r="C304" s="34">
        <f t="shared" si="40"/>
        <v>94.7376</v>
      </c>
      <c r="D304" s="36">
        <v>865784.445268186</v>
      </c>
      <c r="E304" s="34">
        <f t="shared" si="41"/>
        <v>106.81199999999998</v>
      </c>
      <c r="F304" s="36">
        <v>910278.4236059403</v>
      </c>
      <c r="G304" s="34">
        <f t="shared" si="42"/>
        <v>118.8864</v>
      </c>
      <c r="H304" s="36">
        <v>956013.9150307613</v>
      </c>
      <c r="I304" s="37"/>
      <c r="J304" s="104"/>
      <c r="K304" s="34">
        <v>13.36</v>
      </c>
      <c r="L304" s="34">
        <f t="shared" si="43"/>
        <v>105.01919999999998</v>
      </c>
      <c r="M304" s="36">
        <v>930597.5974222281</v>
      </c>
      <c r="N304" s="34">
        <f t="shared" si="44"/>
        <v>118.40399999999997</v>
      </c>
      <c r="O304" s="36">
        <v>976546.4337460693</v>
      </c>
      <c r="P304" s="34">
        <f t="shared" si="45"/>
        <v>131.78879999999998</v>
      </c>
      <c r="Q304" s="36">
        <v>1023687.9451680451</v>
      </c>
      <c r="S304" s="24"/>
      <c r="T304" s="38"/>
      <c r="U304" s="38"/>
      <c r="Z304" s="38"/>
      <c r="AA304" s="38"/>
    </row>
    <row r="305" spans="1:27" ht="12.75">
      <c r="A305" s="104"/>
      <c r="B305" s="33">
        <v>13.36</v>
      </c>
      <c r="C305" s="34">
        <f t="shared" si="40"/>
        <v>96.9408</v>
      </c>
      <c r="D305" s="36">
        <v>883486.9310458936</v>
      </c>
      <c r="E305" s="34">
        <f aca="true" t="shared" si="46" ref="E305:E328">(3.76-0.16)*(B305-0.16)*(2.46-0.16)</f>
        <v>109.29599999999998</v>
      </c>
      <c r="F305" s="36">
        <v>928680.0637515195</v>
      </c>
      <c r="G305" s="34">
        <f aca="true" t="shared" si="47" ref="G305:G328">(3.76-0.16)*(B305-0.16)*(2.72-0.16)</f>
        <v>121.65119999999999</v>
      </c>
      <c r="H305" s="36">
        <v>975238.0897267786</v>
      </c>
      <c r="I305" s="37"/>
      <c r="J305" s="104"/>
      <c r="K305" s="34">
        <v>13.66</v>
      </c>
      <c r="L305" s="34">
        <f t="shared" si="43"/>
        <v>107.40599999999998</v>
      </c>
      <c r="M305" s="36">
        <v>949235.7162510586</v>
      </c>
      <c r="N305" s="34">
        <f aca="true" t="shared" si="48" ref="N305:N327">(4.06-0.16)*(K305-0.16)*(2.46-0.16)</f>
        <v>121.09499999999997</v>
      </c>
      <c r="O305" s="36">
        <v>995899.1294655922</v>
      </c>
      <c r="P305" s="34">
        <f aca="true" t="shared" si="49" ref="P305:P327">(4.06-0.16)*(K305-0.16)*(2.72-0.16)</f>
        <v>134.784</v>
      </c>
      <c r="Q305" s="36">
        <v>1043850.323335656</v>
      </c>
      <c r="S305" s="24"/>
      <c r="T305" s="38"/>
      <c r="U305" s="38"/>
      <c r="Z305" s="38"/>
      <c r="AA305" s="38"/>
    </row>
    <row r="306" spans="1:27" ht="12.75">
      <c r="A306" s="104"/>
      <c r="B306" s="33">
        <v>13.66</v>
      </c>
      <c r="C306" s="34">
        <f t="shared" si="40"/>
        <v>99.14399999999999</v>
      </c>
      <c r="D306" s="36">
        <v>901189.4168236004</v>
      </c>
      <c r="E306" s="34">
        <f t="shared" si="46"/>
        <v>111.77999999999997</v>
      </c>
      <c r="F306" s="36">
        <v>947081.7038970988</v>
      </c>
      <c r="G306" s="34">
        <f t="shared" si="47"/>
        <v>124.41599999999998</v>
      </c>
      <c r="H306" s="36">
        <v>994459.694002326</v>
      </c>
      <c r="I306" s="37"/>
      <c r="J306" s="104"/>
      <c r="K306" s="34">
        <v>13.96</v>
      </c>
      <c r="L306" s="34">
        <f t="shared" si="43"/>
        <v>109.79279999999999</v>
      </c>
      <c r="M306" s="36">
        <v>967873.8350798887</v>
      </c>
      <c r="N306" s="34">
        <f t="shared" si="48"/>
        <v>123.78599999999997</v>
      </c>
      <c r="O306" s="36">
        <v>1015238.9730827651</v>
      </c>
      <c r="P306" s="34">
        <f t="shared" si="49"/>
        <v>137.77919999999997</v>
      </c>
      <c r="Q306" s="36">
        <v>1064012.7015032668</v>
      </c>
      <c r="S306" s="24"/>
      <c r="T306" s="38"/>
      <c r="U306" s="38"/>
      <c r="Z306" s="38"/>
      <c r="AA306" s="38"/>
    </row>
    <row r="307" spans="1:27" ht="12.75">
      <c r="A307" s="104"/>
      <c r="B307" s="33">
        <v>13.96</v>
      </c>
      <c r="C307" s="34">
        <f t="shared" si="40"/>
        <v>101.3472</v>
      </c>
      <c r="D307" s="36">
        <v>918894.4730217778</v>
      </c>
      <c r="E307" s="34">
        <f t="shared" si="46"/>
        <v>114.264</v>
      </c>
      <c r="F307" s="36">
        <v>965485.9144631485</v>
      </c>
      <c r="G307" s="34">
        <f t="shared" si="47"/>
        <v>127.1808</v>
      </c>
      <c r="H307" s="36">
        <v>1013686.439118814</v>
      </c>
      <c r="I307" s="37"/>
      <c r="J307" s="104"/>
      <c r="K307" s="34">
        <v>14.26</v>
      </c>
      <c r="L307" s="34">
        <f t="shared" si="43"/>
        <v>112.17959999999998</v>
      </c>
      <c r="M307" s="36">
        <v>986511.9539087192</v>
      </c>
      <c r="N307" s="34">
        <f t="shared" si="48"/>
        <v>126.47699999999996</v>
      </c>
      <c r="O307" s="36">
        <v>1034583.9575408781</v>
      </c>
      <c r="P307" s="34">
        <f t="shared" si="49"/>
        <v>140.77439999999999</v>
      </c>
      <c r="Q307" s="36">
        <v>1084177.6500913475</v>
      </c>
      <c r="S307" s="24"/>
      <c r="T307" s="38"/>
      <c r="U307" s="38"/>
      <c r="Z307" s="38"/>
      <c r="AA307" s="38"/>
    </row>
    <row r="308" spans="1:27" ht="12.75">
      <c r="A308" s="104"/>
      <c r="B308" s="33">
        <v>14.26</v>
      </c>
      <c r="C308" s="34">
        <f t="shared" si="40"/>
        <v>103.55039999999998</v>
      </c>
      <c r="D308" s="36">
        <v>936594.3883790149</v>
      </c>
      <c r="E308" s="34">
        <f t="shared" si="46"/>
        <v>116.74799999999998</v>
      </c>
      <c r="F308" s="36">
        <v>983887.554608728</v>
      </c>
      <c r="G308" s="34">
        <f t="shared" si="47"/>
        <v>129.94559999999998</v>
      </c>
      <c r="H308" s="36">
        <v>1032910.6138148309</v>
      </c>
      <c r="I308" s="37"/>
      <c r="J308" s="104"/>
      <c r="K308" s="34">
        <v>14.56</v>
      </c>
      <c r="L308" s="34">
        <f t="shared" si="43"/>
        <v>114.5664</v>
      </c>
      <c r="M308" s="36">
        <v>1005152.6431580195</v>
      </c>
      <c r="N308" s="34">
        <f t="shared" si="48"/>
        <v>129.16799999999998</v>
      </c>
      <c r="O308" s="36">
        <v>1053923.8011580512</v>
      </c>
      <c r="P308" s="34">
        <f t="shared" si="49"/>
        <v>143.7696</v>
      </c>
      <c r="Q308" s="36">
        <v>1104340.0282589584</v>
      </c>
      <c r="S308" s="24"/>
      <c r="T308" s="38"/>
      <c r="U308" s="38"/>
      <c r="Z308" s="38"/>
      <c r="AA308" s="38"/>
    </row>
    <row r="309" spans="1:27" ht="12.75">
      <c r="A309" s="104"/>
      <c r="B309" s="33">
        <v>14.56</v>
      </c>
      <c r="C309" s="34">
        <f t="shared" si="40"/>
        <v>105.75359999999999</v>
      </c>
      <c r="D309" s="36">
        <v>954296.874156722</v>
      </c>
      <c r="E309" s="34">
        <f t="shared" si="46"/>
        <v>119.23199999999999</v>
      </c>
      <c r="F309" s="36">
        <v>1002291.7651747777</v>
      </c>
      <c r="G309" s="34">
        <f t="shared" si="47"/>
        <v>132.7104</v>
      </c>
      <c r="H309" s="36">
        <v>1052132.2180903782</v>
      </c>
      <c r="I309" s="37"/>
      <c r="J309" s="104"/>
      <c r="K309" s="34">
        <v>14.86</v>
      </c>
      <c r="L309" s="34">
        <f t="shared" si="43"/>
        <v>116.95319999999998</v>
      </c>
      <c r="M309" s="36">
        <v>1023790.76198685</v>
      </c>
      <c r="N309" s="34">
        <f t="shared" si="48"/>
        <v>131.85899999999998</v>
      </c>
      <c r="O309" s="36">
        <v>1073266.2151956942</v>
      </c>
      <c r="P309" s="34">
        <f t="shared" si="49"/>
        <v>146.76479999999998</v>
      </c>
      <c r="Q309" s="36">
        <v>1124504.976847039</v>
      </c>
      <c r="S309" s="24"/>
      <c r="T309" s="38"/>
      <c r="U309" s="38"/>
      <c r="Z309" s="38"/>
      <c r="AA309" s="38"/>
    </row>
    <row r="310" spans="1:27" ht="12.75">
      <c r="A310" s="104"/>
      <c r="B310" s="33">
        <v>14.86</v>
      </c>
      <c r="C310" s="34">
        <f t="shared" si="40"/>
        <v>107.95679999999999</v>
      </c>
      <c r="D310" s="36">
        <v>971999.3599344288</v>
      </c>
      <c r="E310" s="34">
        <f t="shared" si="46"/>
        <v>121.71599999999998</v>
      </c>
      <c r="F310" s="36">
        <v>1020695.9757408272</v>
      </c>
      <c r="G310" s="34">
        <f t="shared" si="47"/>
        <v>135.4752</v>
      </c>
      <c r="H310" s="36">
        <v>1071358.963206866</v>
      </c>
      <c r="I310" s="37"/>
      <c r="J310" s="104"/>
      <c r="K310" s="34">
        <v>15.16</v>
      </c>
      <c r="L310" s="34">
        <f t="shared" si="43"/>
        <v>119.33999999999999</v>
      </c>
      <c r="M310" s="36">
        <v>1042428.8808156804</v>
      </c>
      <c r="N310" s="34">
        <f t="shared" si="48"/>
        <v>134.54999999999998</v>
      </c>
      <c r="O310" s="36">
        <v>1092608.6292333363</v>
      </c>
      <c r="P310" s="34">
        <f t="shared" si="49"/>
        <v>149.76</v>
      </c>
      <c r="Q310" s="36">
        <v>1144667.3550146502</v>
      </c>
      <c r="S310" s="24"/>
      <c r="T310" s="38"/>
      <c r="U310" s="38"/>
      <c r="Z310" s="38"/>
      <c r="AA310" s="38"/>
    </row>
    <row r="311" spans="1:27" ht="12.75">
      <c r="A311" s="104"/>
      <c r="B311" s="33">
        <v>15.16</v>
      </c>
      <c r="C311" s="34">
        <f t="shared" si="40"/>
        <v>110.15999999999998</v>
      </c>
      <c r="D311" s="36">
        <v>989704.4161326068</v>
      </c>
      <c r="E311" s="34">
        <f t="shared" si="46"/>
        <v>124.19999999999997</v>
      </c>
      <c r="F311" s="36">
        <v>1039097.6158864064</v>
      </c>
      <c r="G311" s="34">
        <f t="shared" si="47"/>
        <v>138.23999999999998</v>
      </c>
      <c r="H311" s="36">
        <v>1090585.708323353</v>
      </c>
      <c r="I311" s="37"/>
      <c r="J311" s="104"/>
      <c r="K311" s="34">
        <v>15.46</v>
      </c>
      <c r="L311" s="34">
        <f t="shared" si="43"/>
        <v>121.7268</v>
      </c>
      <c r="M311" s="36">
        <v>1061069.5700649805</v>
      </c>
      <c r="N311" s="34">
        <f t="shared" si="48"/>
        <v>137.24099999999999</v>
      </c>
      <c r="O311" s="36">
        <v>1111951.0432709798</v>
      </c>
      <c r="P311" s="34">
        <f t="shared" si="49"/>
        <v>152.7552</v>
      </c>
      <c r="Q311" s="36">
        <v>1164832.3036027304</v>
      </c>
      <c r="S311" s="24"/>
      <c r="T311" s="38"/>
      <c r="U311" s="38"/>
      <c r="Z311" s="38"/>
      <c r="AA311" s="38"/>
    </row>
    <row r="312" spans="1:27" ht="12.75">
      <c r="A312" s="104"/>
      <c r="B312" s="33">
        <v>15.46</v>
      </c>
      <c r="C312" s="34">
        <f t="shared" si="40"/>
        <v>112.36319999999999</v>
      </c>
      <c r="D312" s="36">
        <v>1007406.9019103136</v>
      </c>
      <c r="E312" s="34">
        <f t="shared" si="46"/>
        <v>126.68399999999998</v>
      </c>
      <c r="F312" s="36">
        <v>1057501.826452456</v>
      </c>
      <c r="G312" s="34">
        <f t="shared" si="47"/>
        <v>141.0048</v>
      </c>
      <c r="H312" s="36">
        <v>1109807.3125989006</v>
      </c>
      <c r="I312" s="37"/>
      <c r="J312" s="104"/>
      <c r="K312" s="34">
        <v>15.76</v>
      </c>
      <c r="L312" s="34">
        <f t="shared" si="43"/>
        <v>124.11359999999998</v>
      </c>
      <c r="M312" s="36">
        <v>1079707.6888938115</v>
      </c>
      <c r="N312" s="34">
        <f t="shared" si="48"/>
        <v>139.93199999999996</v>
      </c>
      <c r="O312" s="36">
        <v>1131296.0277290929</v>
      </c>
      <c r="P312" s="34">
        <f t="shared" si="49"/>
        <v>155.75039999999998</v>
      </c>
      <c r="Q312" s="36">
        <v>1184994.6817703415</v>
      </c>
      <c r="S312" s="24"/>
      <c r="T312" s="38"/>
      <c r="U312" s="38"/>
      <c r="Z312" s="38"/>
      <c r="AA312" s="38"/>
    </row>
    <row r="313" spans="1:27" ht="12.75">
      <c r="A313" s="104"/>
      <c r="B313" s="33">
        <v>15.76</v>
      </c>
      <c r="C313" s="34">
        <f t="shared" si="40"/>
        <v>114.5664</v>
      </c>
      <c r="D313" s="36">
        <v>1025109.387688021</v>
      </c>
      <c r="E313" s="34">
        <f t="shared" si="46"/>
        <v>129.16799999999998</v>
      </c>
      <c r="F313" s="36">
        <v>1075906.037018506</v>
      </c>
      <c r="G313" s="34">
        <f t="shared" si="47"/>
        <v>143.7696</v>
      </c>
      <c r="H313" s="36">
        <v>1129034.0577153882</v>
      </c>
      <c r="I313" s="37"/>
      <c r="J313" s="104"/>
      <c r="K313" s="34">
        <v>16.06</v>
      </c>
      <c r="L313" s="34">
        <f t="shared" si="43"/>
        <v>126.50039999999997</v>
      </c>
      <c r="M313" s="36">
        <v>1098345.8077226419</v>
      </c>
      <c r="N313" s="34">
        <f t="shared" si="48"/>
        <v>142.62299999999996</v>
      </c>
      <c r="O313" s="36">
        <v>1150635.8713462655</v>
      </c>
      <c r="P313" s="34">
        <f t="shared" si="49"/>
        <v>158.74559999999997</v>
      </c>
      <c r="Q313" s="36">
        <v>1205159.630358422</v>
      </c>
      <c r="S313" s="24"/>
      <c r="T313" s="38"/>
      <c r="U313" s="38"/>
      <c r="Z313" s="38"/>
      <c r="AA313" s="38"/>
    </row>
    <row r="314" spans="1:27" ht="12.75">
      <c r="A314" s="104"/>
      <c r="B314" s="33">
        <v>16.06</v>
      </c>
      <c r="C314" s="34">
        <f t="shared" si="40"/>
        <v>116.76959999999998</v>
      </c>
      <c r="D314" s="36">
        <v>1042811.8734657279</v>
      </c>
      <c r="E314" s="34">
        <f t="shared" si="46"/>
        <v>131.65199999999996</v>
      </c>
      <c r="F314" s="36">
        <v>1094307.677164085</v>
      </c>
      <c r="G314" s="34">
        <f t="shared" si="47"/>
        <v>146.53439999999998</v>
      </c>
      <c r="H314" s="36">
        <v>1148258.232411406</v>
      </c>
      <c r="I314" s="37"/>
      <c r="J314" s="104"/>
      <c r="K314" s="34">
        <v>16.36</v>
      </c>
      <c r="L314" s="34">
        <f t="shared" si="43"/>
        <v>128.88719999999998</v>
      </c>
      <c r="M314" s="36">
        <v>1116986.4969719423</v>
      </c>
      <c r="N314" s="34">
        <f t="shared" si="48"/>
        <v>145.31399999999996</v>
      </c>
      <c r="O314" s="36">
        <v>1169980.8558043782</v>
      </c>
      <c r="P314" s="34">
        <f t="shared" si="49"/>
        <v>161.74079999999998</v>
      </c>
      <c r="Q314" s="36">
        <v>1225324.578946503</v>
      </c>
      <c r="S314" s="24"/>
      <c r="T314" s="38"/>
      <c r="U314" s="38"/>
      <c r="Z314" s="38"/>
      <c r="AA314" s="38"/>
    </row>
    <row r="315" spans="1:27" ht="12.75">
      <c r="A315" s="104"/>
      <c r="B315" s="33">
        <v>16.36</v>
      </c>
      <c r="C315" s="34">
        <f t="shared" si="40"/>
        <v>118.97279999999999</v>
      </c>
      <c r="D315" s="36">
        <v>1060516.9296639052</v>
      </c>
      <c r="E315" s="34">
        <f t="shared" si="46"/>
        <v>134.13599999999997</v>
      </c>
      <c r="F315" s="36">
        <v>1112711.8877301347</v>
      </c>
      <c r="G315" s="34">
        <f t="shared" si="47"/>
        <v>149.29919999999998</v>
      </c>
      <c r="H315" s="36">
        <v>1167482.4071074235</v>
      </c>
      <c r="I315" s="37"/>
      <c r="J315" s="104"/>
      <c r="K315" s="34">
        <v>16.66</v>
      </c>
      <c r="L315" s="34">
        <f t="shared" si="43"/>
        <v>131.274</v>
      </c>
      <c r="M315" s="36">
        <v>1135624.615800773</v>
      </c>
      <c r="N315" s="34">
        <f t="shared" si="48"/>
        <v>148.00499999999997</v>
      </c>
      <c r="O315" s="36">
        <v>1189320.6994215513</v>
      </c>
      <c r="P315" s="34">
        <f t="shared" si="49"/>
        <v>164.736</v>
      </c>
      <c r="Q315" s="36">
        <v>1245484.3866936439</v>
      </c>
      <c r="S315" s="24"/>
      <c r="T315" s="38"/>
      <c r="U315" s="38"/>
      <c r="Z315" s="38"/>
      <c r="AA315" s="38"/>
    </row>
    <row r="316" spans="1:27" ht="12.75">
      <c r="A316" s="104"/>
      <c r="B316" s="33">
        <v>16.66</v>
      </c>
      <c r="C316" s="34">
        <f t="shared" si="40"/>
        <v>121.17599999999999</v>
      </c>
      <c r="D316" s="36">
        <v>1078219.4154416127</v>
      </c>
      <c r="E316" s="34">
        <f t="shared" si="46"/>
        <v>136.61999999999998</v>
      </c>
      <c r="F316" s="36">
        <v>1131113.527875714</v>
      </c>
      <c r="G316" s="34">
        <f t="shared" si="47"/>
        <v>152.064</v>
      </c>
      <c r="H316" s="36">
        <v>1186706.5818034406</v>
      </c>
      <c r="I316" s="37"/>
      <c r="J316" s="104"/>
      <c r="K316" s="34">
        <v>16.96</v>
      </c>
      <c r="L316" s="34">
        <f t="shared" si="43"/>
        <v>133.6608</v>
      </c>
      <c r="M316" s="36">
        <v>1154260.1642091328</v>
      </c>
      <c r="N316" s="34">
        <f t="shared" si="48"/>
        <v>150.69599999999997</v>
      </c>
      <c r="O316" s="36">
        <v>1208663.1134591943</v>
      </c>
      <c r="P316" s="34">
        <f t="shared" si="49"/>
        <v>167.7312</v>
      </c>
      <c r="Q316" s="36">
        <v>1265649.335281725</v>
      </c>
      <c r="S316" s="24"/>
      <c r="T316" s="38"/>
      <c r="U316" s="38"/>
      <c r="Z316" s="38"/>
      <c r="AA316" s="38"/>
    </row>
    <row r="317" spans="1:27" ht="12.75">
      <c r="A317" s="104"/>
      <c r="B317" s="33">
        <v>16.96</v>
      </c>
      <c r="C317" s="34">
        <f t="shared" si="40"/>
        <v>123.3792</v>
      </c>
      <c r="D317" s="36">
        <v>1095919.3307988497</v>
      </c>
      <c r="E317" s="34">
        <f t="shared" si="46"/>
        <v>139.10399999999998</v>
      </c>
      <c r="F317" s="36">
        <v>1149517.7384417637</v>
      </c>
      <c r="G317" s="34">
        <f t="shared" si="47"/>
        <v>154.8288</v>
      </c>
      <c r="H317" s="36">
        <v>1205933.326919928</v>
      </c>
      <c r="I317" s="37"/>
      <c r="J317" s="104"/>
      <c r="K317" s="34">
        <v>17.26</v>
      </c>
      <c r="L317" s="34">
        <f t="shared" si="43"/>
        <v>136.0476</v>
      </c>
      <c r="M317" s="36">
        <v>1172900.8534584332</v>
      </c>
      <c r="N317" s="34">
        <f t="shared" si="48"/>
        <v>153.38699999999997</v>
      </c>
      <c r="O317" s="36">
        <v>1228013.2387582473</v>
      </c>
      <c r="P317" s="34">
        <f t="shared" si="49"/>
        <v>170.72639999999998</v>
      </c>
      <c r="Q317" s="36">
        <v>1285814.2838698055</v>
      </c>
      <c r="S317" s="24"/>
      <c r="T317" s="38"/>
      <c r="U317" s="38"/>
      <c r="Z317" s="38"/>
      <c r="AA317" s="38"/>
    </row>
    <row r="318" spans="1:27" ht="12.75">
      <c r="A318" s="104"/>
      <c r="B318" s="33">
        <v>17.26</v>
      </c>
      <c r="C318" s="34">
        <f t="shared" si="40"/>
        <v>125.5824</v>
      </c>
      <c r="D318" s="36">
        <v>1113624.386997027</v>
      </c>
      <c r="E318" s="34">
        <f t="shared" si="46"/>
        <v>141.588</v>
      </c>
      <c r="F318" s="36">
        <v>1167921.9490078136</v>
      </c>
      <c r="G318" s="34">
        <f t="shared" si="47"/>
        <v>157.5936</v>
      </c>
      <c r="H318" s="36">
        <v>1225154.9311954752</v>
      </c>
      <c r="I318" s="37"/>
      <c r="J318" s="104"/>
      <c r="K318" s="34">
        <v>17.56</v>
      </c>
      <c r="L318" s="34">
        <f t="shared" si="43"/>
        <v>138.43439999999998</v>
      </c>
      <c r="M318" s="36">
        <v>1191538.9722872637</v>
      </c>
      <c r="N318" s="34">
        <f t="shared" si="48"/>
        <v>156.07799999999995</v>
      </c>
      <c r="O318" s="36">
        <v>1247347.9415344796</v>
      </c>
      <c r="P318" s="34">
        <f t="shared" si="49"/>
        <v>173.72159999999997</v>
      </c>
      <c r="Q318" s="36">
        <v>1305979.2324578862</v>
      </c>
      <c r="S318" s="24"/>
      <c r="T318" s="38"/>
      <c r="U318" s="38"/>
      <c r="Z318" s="38"/>
      <c r="AA318" s="38"/>
    </row>
    <row r="319" spans="1:27" ht="12.75">
      <c r="A319" s="104"/>
      <c r="B319" s="33">
        <v>17.56</v>
      </c>
      <c r="C319" s="34">
        <f t="shared" si="40"/>
        <v>127.78559999999997</v>
      </c>
      <c r="D319" s="36">
        <v>1131326.872774734</v>
      </c>
      <c r="E319" s="34">
        <f t="shared" si="46"/>
        <v>144.07199999999995</v>
      </c>
      <c r="F319" s="36">
        <v>1186323.5891533927</v>
      </c>
      <c r="G319" s="34">
        <f t="shared" si="47"/>
        <v>160.35839999999996</v>
      </c>
      <c r="H319" s="36">
        <v>1244381.6763119625</v>
      </c>
      <c r="I319" s="37"/>
      <c r="J319" s="104"/>
      <c r="K319" s="34">
        <v>17.86</v>
      </c>
      <c r="L319" s="34">
        <f t="shared" si="43"/>
        <v>140.82119999999998</v>
      </c>
      <c r="M319" s="36">
        <v>1210179.6615365637</v>
      </c>
      <c r="N319" s="34">
        <f t="shared" si="48"/>
        <v>158.76899999999995</v>
      </c>
      <c r="O319" s="36">
        <v>1266690.3555721228</v>
      </c>
      <c r="P319" s="34">
        <f t="shared" si="49"/>
        <v>176.71679999999998</v>
      </c>
      <c r="Q319" s="36">
        <v>1326139.040205027</v>
      </c>
      <c r="S319" s="24"/>
      <c r="T319" s="38"/>
      <c r="U319" s="38"/>
      <c r="Z319" s="38"/>
      <c r="AA319" s="38"/>
    </row>
    <row r="320" spans="1:27" ht="12.75">
      <c r="A320" s="104"/>
      <c r="B320" s="33">
        <v>17.86</v>
      </c>
      <c r="C320" s="34">
        <f t="shared" si="40"/>
        <v>129.9888</v>
      </c>
      <c r="D320" s="36">
        <v>1149029.3585524412</v>
      </c>
      <c r="E320" s="34">
        <f t="shared" si="46"/>
        <v>146.55599999999998</v>
      </c>
      <c r="F320" s="36">
        <v>1204727.7997194421</v>
      </c>
      <c r="G320" s="34">
        <f t="shared" si="47"/>
        <v>163.12319999999997</v>
      </c>
      <c r="H320" s="36">
        <v>1263605.85100798</v>
      </c>
      <c r="I320" s="37"/>
      <c r="J320" s="104"/>
      <c r="K320" s="34">
        <v>18.16</v>
      </c>
      <c r="L320" s="34">
        <f t="shared" si="43"/>
        <v>143.20799999999997</v>
      </c>
      <c r="M320" s="36">
        <v>1247455.858291252</v>
      </c>
      <c r="N320" s="34">
        <f t="shared" si="48"/>
        <v>161.45999999999995</v>
      </c>
      <c r="O320" s="36">
        <v>1286032.7696097658</v>
      </c>
      <c r="P320" s="34">
        <f t="shared" si="49"/>
        <v>179.71199999999996</v>
      </c>
      <c r="Q320" s="36">
        <v>1346303.9887931081</v>
      </c>
      <c r="S320" s="24"/>
      <c r="T320" s="38"/>
      <c r="U320" s="38"/>
      <c r="Z320" s="38"/>
      <c r="AA320" s="38"/>
    </row>
    <row r="321" spans="1:27" ht="12.75">
      <c r="A321" s="104"/>
      <c r="B321" s="33">
        <v>18.16</v>
      </c>
      <c r="C321" s="34">
        <f t="shared" si="40"/>
        <v>132.192</v>
      </c>
      <c r="D321" s="36">
        <v>1166731.8443301485</v>
      </c>
      <c r="E321" s="34">
        <f t="shared" si="46"/>
        <v>149.04</v>
      </c>
      <c r="F321" s="36">
        <v>1223129.4398650217</v>
      </c>
      <c r="G321" s="34">
        <f t="shared" si="47"/>
        <v>165.888</v>
      </c>
      <c r="H321" s="36">
        <v>1282830.0257039976</v>
      </c>
      <c r="I321" s="37"/>
      <c r="J321" s="104"/>
      <c r="K321" s="34">
        <v>18.46</v>
      </c>
      <c r="L321" s="34">
        <f t="shared" si="43"/>
        <v>145.5948</v>
      </c>
      <c r="M321" s="36">
        <v>1251950.8236026422</v>
      </c>
      <c r="N321" s="34">
        <f t="shared" si="48"/>
        <v>164.15099999999995</v>
      </c>
      <c r="O321" s="36">
        <v>1305375.1836474086</v>
      </c>
      <c r="P321" s="34">
        <f t="shared" si="49"/>
        <v>182.70719999999997</v>
      </c>
      <c r="Q321" s="36">
        <v>1366468.9373811889</v>
      </c>
      <c r="S321" s="24"/>
      <c r="T321" s="38"/>
      <c r="U321" s="38"/>
      <c r="Z321" s="38"/>
      <c r="AA321" s="38"/>
    </row>
    <row r="322" spans="1:27" ht="12.75">
      <c r="A322" s="104"/>
      <c r="B322" s="33">
        <v>18.46</v>
      </c>
      <c r="C322" s="34">
        <f t="shared" si="40"/>
        <v>134.3952</v>
      </c>
      <c r="D322" s="36">
        <v>1184436.9005283257</v>
      </c>
      <c r="E322" s="34">
        <f t="shared" si="46"/>
        <v>151.52399999999997</v>
      </c>
      <c r="F322" s="36">
        <v>1241533.6504310716</v>
      </c>
      <c r="G322" s="34">
        <f t="shared" si="47"/>
        <v>168.65279999999998</v>
      </c>
      <c r="H322" s="36">
        <v>1302054.2004000156</v>
      </c>
      <c r="I322" s="37"/>
      <c r="J322" s="104"/>
      <c r="K322" s="34">
        <v>18.76</v>
      </c>
      <c r="L322" s="34">
        <f t="shared" si="43"/>
        <v>147.9816</v>
      </c>
      <c r="M322" s="36">
        <v>1266096.5884435254</v>
      </c>
      <c r="N322" s="34">
        <f t="shared" si="48"/>
        <v>166.84199999999996</v>
      </c>
      <c r="O322" s="36">
        <v>1324717.5976850514</v>
      </c>
      <c r="P322" s="34">
        <f t="shared" si="49"/>
        <v>185.70239999999998</v>
      </c>
      <c r="Q322" s="36">
        <v>1386631.315548799</v>
      </c>
      <c r="S322" s="24"/>
      <c r="T322" s="38"/>
      <c r="U322" s="38"/>
      <c r="Z322" s="38"/>
      <c r="AA322" s="38"/>
    </row>
    <row r="323" spans="1:27" ht="12.75">
      <c r="A323" s="104"/>
      <c r="B323" s="33">
        <v>18.76</v>
      </c>
      <c r="C323" s="34">
        <f t="shared" si="40"/>
        <v>136.5984</v>
      </c>
      <c r="D323" s="36">
        <v>1202139.386306033</v>
      </c>
      <c r="E323" s="34">
        <f t="shared" si="46"/>
        <v>154.00799999999998</v>
      </c>
      <c r="F323" s="36">
        <v>1259937.8609971208</v>
      </c>
      <c r="G323" s="34">
        <f t="shared" si="47"/>
        <v>171.4176</v>
      </c>
      <c r="H323" s="36">
        <v>1321275.8046755628</v>
      </c>
      <c r="I323" s="37"/>
      <c r="J323" s="104"/>
      <c r="K323" s="34">
        <v>19.06</v>
      </c>
      <c r="L323" s="34">
        <f t="shared" si="43"/>
        <v>150.36839999999995</v>
      </c>
      <c r="M323" s="36">
        <v>1284734.7072723552</v>
      </c>
      <c r="N323" s="34">
        <f t="shared" si="48"/>
        <v>169.53299999999993</v>
      </c>
      <c r="O323" s="36">
        <v>1344060.011722694</v>
      </c>
      <c r="P323" s="34">
        <f t="shared" si="49"/>
        <v>188.69759999999994</v>
      </c>
      <c r="Q323" s="36">
        <v>1406796.2641368802</v>
      </c>
      <c r="S323" s="24"/>
      <c r="T323" s="38"/>
      <c r="U323" s="38"/>
      <c r="Z323" s="38"/>
      <c r="AA323" s="38"/>
    </row>
    <row r="324" spans="1:27" ht="12.75">
      <c r="A324" s="104"/>
      <c r="B324" s="33">
        <v>19.06</v>
      </c>
      <c r="C324" s="34">
        <f t="shared" si="40"/>
        <v>138.80159999999998</v>
      </c>
      <c r="D324" s="36">
        <v>1219841.8720837398</v>
      </c>
      <c r="E324" s="34">
        <f t="shared" si="46"/>
        <v>156.49199999999996</v>
      </c>
      <c r="F324" s="36">
        <v>1278339.5011427002</v>
      </c>
      <c r="G324" s="34">
        <f t="shared" si="47"/>
        <v>174.18239999999997</v>
      </c>
      <c r="H324" s="36">
        <v>1340502.54979205</v>
      </c>
      <c r="I324" s="37"/>
      <c r="J324" s="104"/>
      <c r="K324" s="34">
        <v>19.36</v>
      </c>
      <c r="L324" s="34">
        <f t="shared" si="43"/>
        <v>152.75519999999997</v>
      </c>
      <c r="M324" s="36">
        <v>1303372.8261011865</v>
      </c>
      <c r="N324" s="34">
        <f t="shared" si="48"/>
        <v>172.22399999999993</v>
      </c>
      <c r="O324" s="36">
        <v>1363402.4257603372</v>
      </c>
      <c r="P324" s="34">
        <f t="shared" si="49"/>
        <v>191.69279999999995</v>
      </c>
      <c r="Q324" s="36">
        <v>1426958.642304491</v>
      </c>
      <c r="S324" s="24"/>
      <c r="T324" s="38"/>
      <c r="U324" s="38"/>
      <c r="Z324" s="38"/>
      <c r="AA324" s="38"/>
    </row>
    <row r="325" spans="1:27" ht="12.75">
      <c r="A325" s="104"/>
      <c r="B325" s="33">
        <v>19.36</v>
      </c>
      <c r="C325" s="34">
        <f t="shared" si="40"/>
        <v>141.0048</v>
      </c>
      <c r="D325" s="36">
        <v>1237544.357861447</v>
      </c>
      <c r="E325" s="34">
        <f t="shared" si="46"/>
        <v>158.97599999999997</v>
      </c>
      <c r="F325" s="36">
        <v>1296741.1412882798</v>
      </c>
      <c r="G325" s="34">
        <f t="shared" si="47"/>
        <v>176.94719999999998</v>
      </c>
      <c r="H325" s="36">
        <v>1359726.7244880677</v>
      </c>
      <c r="I325" s="37"/>
      <c r="J325" s="104"/>
      <c r="K325" s="34">
        <v>19.66</v>
      </c>
      <c r="L325" s="34">
        <f t="shared" si="43"/>
        <v>155.14199999999997</v>
      </c>
      <c r="M325" s="36">
        <v>1322010.9449300165</v>
      </c>
      <c r="N325" s="34">
        <f t="shared" si="48"/>
        <v>174.91499999999994</v>
      </c>
      <c r="O325" s="36">
        <v>1382744.8397979806</v>
      </c>
      <c r="P325" s="34">
        <f t="shared" si="49"/>
        <v>194.68799999999996</v>
      </c>
      <c r="Q325" s="36">
        <v>1447123.5908925722</v>
      </c>
      <c r="S325" s="24"/>
      <c r="T325" s="38"/>
      <c r="U325" s="38"/>
      <c r="Z325" s="38"/>
      <c r="AA325" s="38"/>
    </row>
    <row r="326" spans="1:27" ht="12.75">
      <c r="A326" s="104"/>
      <c r="B326" s="33">
        <v>19.66</v>
      </c>
      <c r="C326" s="34">
        <f t="shared" si="40"/>
        <v>143.20799999999997</v>
      </c>
      <c r="D326" s="36">
        <v>1255246.8436391545</v>
      </c>
      <c r="E326" s="34">
        <f t="shared" si="46"/>
        <v>161.45999999999995</v>
      </c>
      <c r="F326" s="36">
        <v>1315147.9222747998</v>
      </c>
      <c r="G326" s="34">
        <f t="shared" si="47"/>
        <v>179.71199999999996</v>
      </c>
      <c r="H326" s="36">
        <v>1378950.899184085</v>
      </c>
      <c r="I326" s="37"/>
      <c r="J326" s="104"/>
      <c r="K326" s="34">
        <v>19.96</v>
      </c>
      <c r="L326" s="34">
        <f t="shared" si="43"/>
        <v>157.5288</v>
      </c>
      <c r="M326" s="36">
        <v>1340649.0637588466</v>
      </c>
      <c r="N326" s="34">
        <f t="shared" si="48"/>
        <v>177.606</v>
      </c>
      <c r="O326" s="36">
        <v>1402087.2538356227</v>
      </c>
      <c r="P326" s="34">
        <f t="shared" si="49"/>
        <v>197.6832</v>
      </c>
      <c r="Q326" s="36">
        <v>1467285.9690601823</v>
      </c>
      <c r="S326" s="24"/>
      <c r="T326" s="38"/>
      <c r="U326" s="38"/>
      <c r="Z326" s="38"/>
      <c r="AA326" s="38"/>
    </row>
    <row r="327" spans="1:27" ht="12.75">
      <c r="A327" s="104"/>
      <c r="B327" s="33">
        <v>19.96</v>
      </c>
      <c r="C327" s="34">
        <f t="shared" si="40"/>
        <v>145.4112</v>
      </c>
      <c r="D327" s="36">
        <v>1272949.3294168618</v>
      </c>
      <c r="E327" s="34">
        <f t="shared" si="46"/>
        <v>163.944</v>
      </c>
      <c r="F327" s="36">
        <v>1333549.5624203794</v>
      </c>
      <c r="G327" s="34">
        <f t="shared" si="47"/>
        <v>182.4768</v>
      </c>
      <c r="H327" s="36">
        <v>1398175.0738801023</v>
      </c>
      <c r="I327" s="37"/>
      <c r="J327" s="104"/>
      <c r="K327" s="34">
        <v>20.26</v>
      </c>
      <c r="L327" s="34">
        <f t="shared" si="43"/>
        <v>159.9156</v>
      </c>
      <c r="M327" s="36">
        <v>1359287.182587677</v>
      </c>
      <c r="N327" s="34">
        <f t="shared" si="48"/>
        <v>180.297</v>
      </c>
      <c r="O327" s="36">
        <v>1421429.6678732662</v>
      </c>
      <c r="P327" s="34">
        <f t="shared" si="49"/>
        <v>200.6784</v>
      </c>
      <c r="Q327" s="36">
        <v>1487450.9176482633</v>
      </c>
      <c r="S327" s="24"/>
      <c r="T327" s="38"/>
      <c r="U327" s="38"/>
      <c r="Z327" s="38"/>
      <c r="AA327" s="38"/>
    </row>
    <row r="328" spans="1:27" ht="12.75">
      <c r="A328" s="104"/>
      <c r="B328" s="33">
        <v>20.26</v>
      </c>
      <c r="C328" s="34">
        <f t="shared" si="40"/>
        <v>147.6144</v>
      </c>
      <c r="D328" s="36">
        <v>1290651.8151945688</v>
      </c>
      <c r="E328" s="34">
        <f t="shared" si="46"/>
        <v>166.428</v>
      </c>
      <c r="F328" s="36">
        <v>1351951.2025659587</v>
      </c>
      <c r="G328" s="34">
        <f t="shared" si="47"/>
        <v>185.2416</v>
      </c>
      <c r="H328" s="36">
        <v>1417401.8189965899</v>
      </c>
      <c r="I328" s="37"/>
      <c r="J328" s="42"/>
      <c r="K328" s="39"/>
      <c r="L328" s="40"/>
      <c r="M328" s="26"/>
      <c r="N328" s="40"/>
      <c r="O328" s="26"/>
      <c r="P328" s="40"/>
      <c r="Q328" s="26"/>
      <c r="S328" s="24"/>
      <c r="T328" s="38"/>
      <c r="U328" s="38"/>
      <c r="Z328" s="38"/>
      <c r="AA328" s="38"/>
    </row>
    <row r="329" spans="1:26" ht="12.75">
      <c r="A329" s="41"/>
      <c r="B329" s="24"/>
      <c r="C329" s="25"/>
      <c r="D329" s="26"/>
      <c r="E329" s="25"/>
      <c r="F329" s="26"/>
      <c r="G329" s="25"/>
      <c r="H329" s="26"/>
      <c r="I329" s="30"/>
      <c r="J329" s="41"/>
      <c r="K329" s="24"/>
      <c r="L329" s="25"/>
      <c r="M329" s="26"/>
      <c r="N329" s="25"/>
      <c r="O329" s="26"/>
      <c r="P329" s="25"/>
      <c r="Q329" s="26"/>
      <c r="S329" s="24"/>
      <c r="T329" s="38"/>
      <c r="U329" s="38"/>
      <c r="Z329" s="38"/>
    </row>
    <row r="330" spans="1:26" ht="12.75">
      <c r="A330" s="41"/>
      <c r="B330" s="24"/>
      <c r="C330" s="25"/>
      <c r="D330" s="26"/>
      <c r="E330" s="25"/>
      <c r="F330" s="26"/>
      <c r="G330" s="25"/>
      <c r="H330" s="26"/>
      <c r="I330" s="30"/>
      <c r="J330" s="41"/>
      <c r="K330" s="24"/>
      <c r="L330" s="25"/>
      <c r="M330" s="26"/>
      <c r="N330" s="25"/>
      <c r="O330" s="26"/>
      <c r="P330" s="25"/>
      <c r="Q330" s="26"/>
      <c r="S330" s="24"/>
      <c r="T330" s="38"/>
      <c r="U330" s="38"/>
      <c r="Z330" s="38"/>
    </row>
    <row r="331" spans="1:26" s="46" customFormat="1" ht="12.75" customHeight="1">
      <c r="A331" s="107" t="s">
        <v>5</v>
      </c>
      <c r="B331" s="107"/>
      <c r="C331" s="105" t="s">
        <v>6</v>
      </c>
      <c r="D331" s="106"/>
      <c r="E331" s="105" t="s">
        <v>7</v>
      </c>
      <c r="F331" s="106"/>
      <c r="G331" s="105" t="s">
        <v>8</v>
      </c>
      <c r="H331" s="106"/>
      <c r="I331" s="45"/>
      <c r="J331" s="107" t="s">
        <v>5</v>
      </c>
      <c r="K331" s="107"/>
      <c r="L331" s="105" t="s">
        <v>6</v>
      </c>
      <c r="M331" s="106"/>
      <c r="N331" s="105" t="s">
        <v>7</v>
      </c>
      <c r="O331" s="106"/>
      <c r="P331" s="105" t="s">
        <v>8</v>
      </c>
      <c r="Q331" s="106"/>
      <c r="S331" s="47"/>
      <c r="T331" s="48"/>
      <c r="U331" s="48"/>
      <c r="Z331" s="48"/>
    </row>
    <row r="332" spans="1:26" s="46" customFormat="1" ht="14.25">
      <c r="A332" s="107"/>
      <c r="B332" s="107"/>
      <c r="C332" s="49" t="s">
        <v>9</v>
      </c>
      <c r="D332" s="50" t="s">
        <v>10</v>
      </c>
      <c r="E332" s="49" t="s">
        <v>9</v>
      </c>
      <c r="F332" s="50" t="s">
        <v>10</v>
      </c>
      <c r="G332" s="49" t="s">
        <v>9</v>
      </c>
      <c r="H332" s="50" t="s">
        <v>10</v>
      </c>
      <c r="I332" s="45"/>
      <c r="J332" s="107"/>
      <c r="K332" s="107"/>
      <c r="L332" s="49" t="s">
        <v>9</v>
      </c>
      <c r="M332" s="50" t="s">
        <v>10</v>
      </c>
      <c r="N332" s="49" t="s">
        <v>9</v>
      </c>
      <c r="O332" s="50" t="s">
        <v>10</v>
      </c>
      <c r="P332" s="49" t="s">
        <v>9</v>
      </c>
      <c r="Q332" s="50" t="s">
        <v>10</v>
      </c>
      <c r="S332" s="47"/>
      <c r="T332" s="48"/>
      <c r="U332" s="48"/>
      <c r="Z332" s="48"/>
    </row>
    <row r="333" spans="1:27" ht="12.75">
      <c r="A333" s="104">
        <v>4.36</v>
      </c>
      <c r="B333" s="33">
        <v>4.36</v>
      </c>
      <c r="C333" s="34">
        <f aca="true" t="shared" si="50" ref="C333:C389">(4.36-0.16)*(B333-0.16)*(2.2-0.16)</f>
        <v>35.985600000000005</v>
      </c>
      <c r="D333" s="36">
        <v>393091.8320747758</v>
      </c>
      <c r="E333" s="34">
        <f aca="true" t="shared" si="51" ref="E333:E364">(4.36-0.16)*(B333-0.16)*(2.46-0.16)</f>
        <v>40.571999999999996</v>
      </c>
      <c r="F333" s="36">
        <v>416886.21436666435</v>
      </c>
      <c r="G333" s="34">
        <f aca="true" t="shared" si="52" ref="G333:G364">(4.36-0.16)*(B333-0.16)*(2.72-0.16)</f>
        <v>45.1584</v>
      </c>
      <c r="H333" s="36">
        <v>440567.49815786735</v>
      </c>
      <c r="I333" s="37"/>
      <c r="J333" s="104">
        <v>4.66</v>
      </c>
      <c r="K333" s="34">
        <v>4.66</v>
      </c>
      <c r="L333" s="34">
        <f aca="true" t="shared" si="53" ref="L333:L385">(4.66-0.16)*(K333-0.16)*(2.2-0.16)</f>
        <v>41.31</v>
      </c>
      <c r="M333" s="36">
        <v>432833.10296328034</v>
      </c>
      <c r="N333" s="34">
        <f aca="true" t="shared" si="54" ref="N333:N364">(4.66-0.16)*(K333-0.16)*(2.46-0.16)</f>
        <v>46.574999999999996</v>
      </c>
      <c r="O333" s="36">
        <v>458388.2232772001</v>
      </c>
      <c r="P333" s="34">
        <f aca="true" t="shared" si="55" ref="P333:P364">(4.66-0.16)*(K333-0.16)*(2.72-0.16)</f>
        <v>51.84</v>
      </c>
      <c r="Q333" s="36">
        <v>483712.005748809</v>
      </c>
      <c r="S333" s="24"/>
      <c r="T333" s="38"/>
      <c r="U333" s="38"/>
      <c r="Z333" s="38"/>
      <c r="AA333" s="38"/>
    </row>
    <row r="334" spans="1:27" ht="12.75">
      <c r="A334" s="104"/>
      <c r="B334" s="33">
        <v>4.66</v>
      </c>
      <c r="C334" s="34">
        <f t="shared" si="50"/>
        <v>38.556000000000004</v>
      </c>
      <c r="D334" s="36">
        <v>412668.15437519946</v>
      </c>
      <c r="E334" s="34">
        <f t="shared" si="51"/>
        <v>43.47</v>
      </c>
      <c r="F334" s="36">
        <v>437053.73337521526</v>
      </c>
      <c r="G334" s="34">
        <f t="shared" si="52"/>
        <v>48.38400000000001</v>
      </c>
      <c r="H334" s="36">
        <v>461670.65021754144</v>
      </c>
      <c r="I334" s="37"/>
      <c r="J334" s="104"/>
      <c r="K334" s="34">
        <v>4.96</v>
      </c>
      <c r="L334" s="34">
        <f t="shared" si="53"/>
        <v>44.06399999999999</v>
      </c>
      <c r="M334" s="36">
        <v>453231.9598141419</v>
      </c>
      <c r="N334" s="34">
        <f t="shared" si="54"/>
        <v>49.67999999999999</v>
      </c>
      <c r="O334" s="36">
        <v>479491.37533687416</v>
      </c>
      <c r="P334" s="34">
        <f t="shared" si="55"/>
        <v>55.29599999999999</v>
      </c>
      <c r="Q334" s="36">
        <v>506221.1778056382</v>
      </c>
      <c r="S334" s="24"/>
      <c r="T334" s="38"/>
      <c r="U334" s="38"/>
      <c r="Z334" s="38"/>
      <c r="AA334" s="38"/>
    </row>
    <row r="335" spans="1:27" ht="12.75">
      <c r="A335" s="104"/>
      <c r="B335" s="33">
        <v>4.96</v>
      </c>
      <c r="C335" s="34">
        <f t="shared" si="50"/>
        <v>41.126400000000004</v>
      </c>
      <c r="D335" s="36">
        <v>432010.5684128426</v>
      </c>
      <c r="E335" s="34">
        <f t="shared" si="51"/>
        <v>46.367999999999995</v>
      </c>
      <c r="F335" s="36">
        <v>457334.3508844514</v>
      </c>
      <c r="G335" s="34">
        <f t="shared" si="52"/>
        <v>51.6096</v>
      </c>
      <c r="H335" s="36">
        <v>482658.13335606037</v>
      </c>
      <c r="I335" s="37"/>
      <c r="J335" s="104"/>
      <c r="K335" s="34">
        <v>5.26</v>
      </c>
      <c r="L335" s="34">
        <f t="shared" si="53"/>
        <v>46.818</v>
      </c>
      <c r="M335" s="36">
        <v>473628.2462445334</v>
      </c>
      <c r="N335" s="34">
        <f t="shared" si="54"/>
        <v>52.785</v>
      </c>
      <c r="O335" s="36">
        <v>500591.9569760783</v>
      </c>
      <c r="P335" s="34">
        <f t="shared" si="55"/>
        <v>58.752</v>
      </c>
      <c r="Q335" s="36">
        <v>527558.2381280931</v>
      </c>
      <c r="S335" s="24"/>
      <c r="T335" s="38"/>
      <c r="U335" s="38"/>
      <c r="Z335" s="38"/>
      <c r="AA335" s="38"/>
    </row>
    <row r="336" spans="1:27" ht="12.75">
      <c r="A336" s="104"/>
      <c r="B336" s="33">
        <v>5.26</v>
      </c>
      <c r="C336" s="34">
        <f t="shared" si="50"/>
        <v>43.696799999999996</v>
      </c>
      <c r="D336" s="36">
        <v>451471.2217921107</v>
      </c>
      <c r="E336" s="34">
        <f t="shared" si="51"/>
        <v>49.26599999999999</v>
      </c>
      <c r="F336" s="36">
        <v>477614.9683936877</v>
      </c>
      <c r="G336" s="34">
        <f t="shared" si="52"/>
        <v>54.83519999999999</v>
      </c>
      <c r="H336" s="36">
        <v>503761.2854157345</v>
      </c>
      <c r="I336" s="37"/>
      <c r="J336" s="104"/>
      <c r="K336" s="34">
        <v>5.56</v>
      </c>
      <c r="L336" s="34">
        <f t="shared" si="53"/>
        <v>49.571999999999996</v>
      </c>
      <c r="M336" s="36">
        <v>492572.245109308</v>
      </c>
      <c r="N336" s="34">
        <f t="shared" si="54"/>
        <v>55.889999999999986</v>
      </c>
      <c r="O336" s="36">
        <v>521813.3483773777</v>
      </c>
      <c r="P336" s="34">
        <f t="shared" si="55"/>
        <v>62.20799999999999</v>
      </c>
      <c r="Q336" s="36">
        <v>549481.3543177348</v>
      </c>
      <c r="R336" s="24"/>
      <c r="S336" s="24"/>
      <c r="T336" s="38"/>
      <c r="U336" s="38"/>
      <c r="Z336" s="38"/>
      <c r="AA336" s="38"/>
    </row>
    <row r="337" spans="1:27" ht="12.75">
      <c r="A337" s="104"/>
      <c r="B337" s="33">
        <v>5.56</v>
      </c>
      <c r="C337" s="34">
        <f t="shared" si="50"/>
        <v>46.2672</v>
      </c>
      <c r="D337" s="36">
        <v>470816.2062502238</v>
      </c>
      <c r="E337" s="34">
        <f t="shared" si="51"/>
        <v>52.163999999999994</v>
      </c>
      <c r="F337" s="36">
        <v>497898.15632339375</v>
      </c>
      <c r="G337" s="34">
        <f t="shared" si="52"/>
        <v>58.0608</v>
      </c>
      <c r="H337" s="36">
        <v>524743.6277133131</v>
      </c>
      <c r="I337" s="37"/>
      <c r="J337" s="104"/>
      <c r="K337" s="34">
        <v>5.86</v>
      </c>
      <c r="L337" s="34">
        <f t="shared" si="53"/>
        <v>52.32600000000001</v>
      </c>
      <c r="M337" s="36">
        <v>514312.86144557147</v>
      </c>
      <c r="N337" s="34">
        <f t="shared" si="54"/>
        <v>58.995</v>
      </c>
      <c r="O337" s="36">
        <v>542916.500437052</v>
      </c>
      <c r="P337" s="34">
        <f t="shared" si="55"/>
        <v>65.664</v>
      </c>
      <c r="Q337" s="36">
        <v>571401.9000869071</v>
      </c>
      <c r="S337" s="24"/>
      <c r="T337" s="38"/>
      <c r="U337" s="38"/>
      <c r="Z337" s="38"/>
      <c r="AA337" s="38"/>
    </row>
    <row r="338" spans="1:27" ht="12.75">
      <c r="A338" s="104"/>
      <c r="B338" s="33">
        <v>5.86</v>
      </c>
      <c r="C338" s="34">
        <f t="shared" si="50"/>
        <v>48.8376</v>
      </c>
      <c r="D338" s="36">
        <v>490395.0989711174</v>
      </c>
      <c r="E338" s="34">
        <f t="shared" si="51"/>
        <v>55.062</v>
      </c>
      <c r="F338" s="36">
        <v>518063.10491147474</v>
      </c>
      <c r="G338" s="34">
        <f t="shared" si="52"/>
        <v>61.28640000000001</v>
      </c>
      <c r="H338" s="36">
        <v>545846.779772987</v>
      </c>
      <c r="I338" s="37"/>
      <c r="J338" s="104"/>
      <c r="K338" s="34">
        <v>6.16</v>
      </c>
      <c r="L338" s="34">
        <f t="shared" si="53"/>
        <v>55.08</v>
      </c>
      <c r="M338" s="36">
        <v>534709.147875963</v>
      </c>
      <c r="N338" s="34">
        <f t="shared" si="54"/>
        <v>62.099999999999994</v>
      </c>
      <c r="O338" s="36">
        <v>564019.652496726</v>
      </c>
      <c r="P338" s="34">
        <f t="shared" si="55"/>
        <v>69.12</v>
      </c>
      <c r="Q338" s="36">
        <v>593443.2556181742</v>
      </c>
      <c r="S338" s="24"/>
      <c r="T338" s="38"/>
      <c r="U338" s="38"/>
      <c r="Z338" s="38"/>
      <c r="AA338" s="38"/>
    </row>
    <row r="339" spans="1:27" ht="12.75">
      <c r="A339" s="104"/>
      <c r="B339" s="33">
        <v>6.16</v>
      </c>
      <c r="C339" s="34">
        <f t="shared" si="50"/>
        <v>51.40800000000001</v>
      </c>
      <c r="D339" s="36">
        <v>509855.7523503858</v>
      </c>
      <c r="E339" s="34">
        <f t="shared" si="51"/>
        <v>57.96</v>
      </c>
      <c r="F339" s="36">
        <v>538228.0534995557</v>
      </c>
      <c r="G339" s="34">
        <f t="shared" si="52"/>
        <v>64.51200000000001</v>
      </c>
      <c r="H339" s="36">
        <v>566834.262911506</v>
      </c>
      <c r="I339" s="37"/>
      <c r="J339" s="104"/>
      <c r="K339" s="34">
        <v>6.46</v>
      </c>
      <c r="L339" s="34">
        <f t="shared" si="53"/>
        <v>57.833999999999996</v>
      </c>
      <c r="M339" s="36">
        <v>555108.0047268248</v>
      </c>
      <c r="N339" s="34">
        <f t="shared" si="54"/>
        <v>65.20499999999998</v>
      </c>
      <c r="O339" s="36">
        <v>585235.9030570854</v>
      </c>
      <c r="P339" s="34">
        <f t="shared" si="55"/>
        <v>72.576</v>
      </c>
      <c r="Q339" s="36">
        <v>615368.9422282865</v>
      </c>
      <c r="S339" s="24"/>
      <c r="T339" s="38"/>
      <c r="U339" s="38"/>
      <c r="Z339" s="38"/>
      <c r="AA339" s="38"/>
    </row>
    <row r="340" spans="1:27" ht="12.75">
      <c r="A340" s="104"/>
      <c r="B340" s="33">
        <v>6.46</v>
      </c>
      <c r="C340" s="34">
        <f t="shared" si="50"/>
        <v>53.9784</v>
      </c>
      <c r="D340" s="36">
        <v>529200.7368084986</v>
      </c>
      <c r="E340" s="34">
        <f t="shared" si="51"/>
        <v>60.858</v>
      </c>
      <c r="F340" s="36">
        <v>558506.1005883217</v>
      </c>
      <c r="G340" s="34">
        <f t="shared" si="52"/>
        <v>67.7376</v>
      </c>
      <c r="H340" s="36">
        <v>587934.8445507104</v>
      </c>
      <c r="I340" s="37"/>
      <c r="J340" s="104"/>
      <c r="K340" s="34">
        <v>6.76</v>
      </c>
      <c r="L340" s="34">
        <f t="shared" si="53"/>
        <v>60.588</v>
      </c>
      <c r="M340" s="36">
        <v>575388.622236061</v>
      </c>
      <c r="N340" s="34">
        <f t="shared" si="54"/>
        <v>68.30999999999999</v>
      </c>
      <c r="O340" s="36">
        <v>606339.0551167598</v>
      </c>
      <c r="P340" s="34">
        <f t="shared" si="55"/>
        <v>76.032</v>
      </c>
      <c r="Q340" s="36">
        <v>637289.4879974584</v>
      </c>
      <c r="S340" s="24"/>
      <c r="T340" s="38"/>
      <c r="U340" s="38"/>
      <c r="Z340" s="38"/>
      <c r="AA340" s="38"/>
    </row>
    <row r="341" spans="1:27" ht="12.75">
      <c r="A341" s="104"/>
      <c r="B341" s="33">
        <v>6.76</v>
      </c>
      <c r="C341" s="34">
        <f t="shared" si="50"/>
        <v>56.5488</v>
      </c>
      <c r="D341" s="36">
        <v>550368.1493799262</v>
      </c>
      <c r="E341" s="34">
        <f t="shared" si="51"/>
        <v>63.75599999999999</v>
      </c>
      <c r="F341" s="36">
        <v>578791.8589384983</v>
      </c>
      <c r="G341" s="34">
        <f t="shared" si="52"/>
        <v>70.9632</v>
      </c>
      <c r="H341" s="36">
        <v>608917.1868482886</v>
      </c>
      <c r="I341" s="37"/>
      <c r="J341" s="104"/>
      <c r="K341" s="34">
        <v>7.06</v>
      </c>
      <c r="L341" s="34">
        <f t="shared" si="53"/>
        <v>63.342</v>
      </c>
      <c r="M341" s="36">
        <v>595787.4790869227</v>
      </c>
      <c r="N341" s="34">
        <f t="shared" si="54"/>
        <v>71.41499999999999</v>
      </c>
      <c r="O341" s="36">
        <v>627442.2071764339</v>
      </c>
      <c r="P341" s="34">
        <f t="shared" si="55"/>
        <v>79.488</v>
      </c>
      <c r="Q341" s="36">
        <v>659094.364845475</v>
      </c>
      <c r="S341" s="24"/>
      <c r="T341" s="38"/>
      <c r="U341" s="38"/>
      <c r="Z341" s="38"/>
      <c r="AA341" s="38"/>
    </row>
    <row r="342" spans="1:27" ht="12.75">
      <c r="A342" s="104"/>
      <c r="B342" s="33">
        <v>7.06</v>
      </c>
      <c r="C342" s="34">
        <f t="shared" si="50"/>
        <v>59.1192</v>
      </c>
      <c r="D342" s="36">
        <v>568240.2829086613</v>
      </c>
      <c r="E342" s="34">
        <f t="shared" si="51"/>
        <v>66.654</v>
      </c>
      <c r="F342" s="36">
        <v>598954.2371061088</v>
      </c>
      <c r="G342" s="34">
        <f t="shared" si="52"/>
        <v>74.1888</v>
      </c>
      <c r="H342" s="36">
        <v>630020.338907963</v>
      </c>
      <c r="I342" s="37"/>
      <c r="J342" s="104"/>
      <c r="K342" s="34">
        <v>7.36</v>
      </c>
      <c r="L342" s="34">
        <f t="shared" si="53"/>
        <v>66.096</v>
      </c>
      <c r="M342" s="36">
        <v>616186.3359377842</v>
      </c>
      <c r="N342" s="34">
        <f t="shared" si="54"/>
        <v>74.52</v>
      </c>
      <c r="O342" s="36">
        <v>648661.0281572632</v>
      </c>
      <c r="P342" s="34">
        <f t="shared" si="55"/>
        <v>82.944</v>
      </c>
      <c r="Q342" s="36">
        <v>681017.481035117</v>
      </c>
      <c r="S342" s="24"/>
      <c r="T342" s="38"/>
      <c r="U342" s="38"/>
      <c r="Z342" s="38"/>
      <c r="AA342" s="38"/>
    </row>
    <row r="343" spans="1:27" ht="12.75">
      <c r="A343" s="104"/>
      <c r="B343" s="33">
        <v>7.36</v>
      </c>
      <c r="C343" s="34">
        <f t="shared" si="50"/>
        <v>61.689600000000006</v>
      </c>
      <c r="D343" s="36">
        <v>587580.126525834</v>
      </c>
      <c r="E343" s="34">
        <f t="shared" si="51"/>
        <v>69.55199999999999</v>
      </c>
      <c r="F343" s="36">
        <v>619119.1856941895</v>
      </c>
      <c r="G343" s="34">
        <f t="shared" si="52"/>
        <v>77.4144</v>
      </c>
      <c r="H343" s="36">
        <v>650887.012284386</v>
      </c>
      <c r="I343" s="37"/>
      <c r="J343" s="104"/>
      <c r="K343" s="34">
        <v>7.66</v>
      </c>
      <c r="L343" s="34">
        <f t="shared" si="53"/>
        <v>68.85</v>
      </c>
      <c r="M343" s="36">
        <v>636585.1927886459</v>
      </c>
      <c r="N343" s="34">
        <f t="shared" si="54"/>
        <v>77.625</v>
      </c>
      <c r="O343" s="36">
        <v>669764.1802169374</v>
      </c>
      <c r="P343" s="34">
        <f t="shared" si="55"/>
        <v>86.4</v>
      </c>
      <c r="Q343" s="36">
        <v>702940.5972247592</v>
      </c>
      <c r="S343" s="24"/>
      <c r="T343" s="38"/>
      <c r="U343" s="38"/>
      <c r="Z343" s="38"/>
      <c r="AA343" s="38"/>
    </row>
    <row r="344" spans="1:27" ht="12.75">
      <c r="A344" s="104"/>
      <c r="B344" s="33">
        <v>7.66</v>
      </c>
      <c r="C344" s="34">
        <f t="shared" si="50"/>
        <v>64.26</v>
      </c>
      <c r="D344" s="36">
        <v>607040.7799051021</v>
      </c>
      <c r="E344" s="34">
        <f t="shared" si="51"/>
        <v>72.44999999999999</v>
      </c>
      <c r="F344" s="36">
        <v>639397.2327829557</v>
      </c>
      <c r="G344" s="34">
        <f t="shared" si="52"/>
        <v>80.64</v>
      </c>
      <c r="H344" s="36">
        <v>671990.1643440605</v>
      </c>
      <c r="I344" s="37"/>
      <c r="J344" s="104"/>
      <c r="K344" s="34">
        <v>7.96</v>
      </c>
      <c r="L344" s="34">
        <f t="shared" si="53"/>
        <v>71.604</v>
      </c>
      <c r="M344" s="36">
        <v>656868.3807183522</v>
      </c>
      <c r="N344" s="34">
        <f t="shared" si="54"/>
        <v>80.73</v>
      </c>
      <c r="O344" s="36">
        <v>690019.0935214725</v>
      </c>
      <c r="P344" s="34">
        <f t="shared" si="55"/>
        <v>89.85600000000001</v>
      </c>
      <c r="Q344" s="36">
        <v>724979.3823355563</v>
      </c>
      <c r="S344" s="24"/>
      <c r="T344" s="38"/>
      <c r="U344" s="38"/>
      <c r="Z344" s="38"/>
      <c r="AA344" s="38"/>
    </row>
    <row r="345" spans="1:27" ht="12.75">
      <c r="A345" s="104"/>
      <c r="B345" s="33">
        <v>7.96</v>
      </c>
      <c r="C345" s="34">
        <f t="shared" si="50"/>
        <v>66.8304</v>
      </c>
      <c r="D345" s="36">
        <v>626501.4332843705</v>
      </c>
      <c r="E345" s="34">
        <f t="shared" si="51"/>
        <v>75.34799999999998</v>
      </c>
      <c r="F345" s="36">
        <v>659682.9911331323</v>
      </c>
      <c r="G345" s="34">
        <f t="shared" si="52"/>
        <v>83.8656</v>
      </c>
      <c r="H345" s="36">
        <v>692977.6474825792</v>
      </c>
      <c r="I345" s="37"/>
      <c r="J345" s="104"/>
      <c r="K345" s="34">
        <v>8.26</v>
      </c>
      <c r="L345" s="34">
        <f t="shared" si="53"/>
        <v>74.35799999999999</v>
      </c>
      <c r="M345" s="36">
        <v>677267.2375692137</v>
      </c>
      <c r="N345" s="34">
        <f t="shared" si="54"/>
        <v>83.83499999999998</v>
      </c>
      <c r="O345" s="36">
        <v>712083.5828369712</v>
      </c>
      <c r="P345" s="34">
        <f t="shared" si="55"/>
        <v>93.312</v>
      </c>
      <c r="Q345" s="36">
        <v>746905.0689456683</v>
      </c>
      <c r="S345" s="24"/>
      <c r="T345" s="38"/>
      <c r="U345" s="38"/>
      <c r="Z345" s="38"/>
      <c r="AA345" s="38"/>
    </row>
    <row r="346" spans="1:27" ht="12.75">
      <c r="A346" s="104"/>
      <c r="B346" s="33">
        <v>8.26</v>
      </c>
      <c r="C346" s="34">
        <f t="shared" si="50"/>
        <v>69.4008</v>
      </c>
      <c r="D346" s="36">
        <v>645848.9881629535</v>
      </c>
      <c r="E346" s="34">
        <f t="shared" si="51"/>
        <v>78.246</v>
      </c>
      <c r="F346" s="36">
        <v>679961.0382218981</v>
      </c>
      <c r="G346" s="34">
        <f t="shared" si="52"/>
        <v>87.09120000000001</v>
      </c>
      <c r="H346" s="36">
        <v>714080.7995422533</v>
      </c>
      <c r="I346" s="37"/>
      <c r="J346" s="104"/>
      <c r="K346" s="34">
        <v>8.56</v>
      </c>
      <c r="L346" s="34">
        <f t="shared" si="53"/>
        <v>77.11200000000001</v>
      </c>
      <c r="M346" s="36">
        <v>697666.0944200754</v>
      </c>
      <c r="N346" s="34">
        <f t="shared" si="54"/>
        <v>86.94</v>
      </c>
      <c r="O346" s="36">
        <v>733186.7348966454</v>
      </c>
      <c r="P346" s="34">
        <f t="shared" si="55"/>
        <v>96.76800000000001</v>
      </c>
      <c r="Q346" s="36">
        <v>768825.6147148404</v>
      </c>
      <c r="S346" s="24"/>
      <c r="T346" s="38"/>
      <c r="U346" s="38"/>
      <c r="Z346" s="38"/>
      <c r="AA346" s="38"/>
    </row>
    <row r="347" spans="1:27" ht="12.75">
      <c r="A347" s="104"/>
      <c r="B347" s="33">
        <v>8.56</v>
      </c>
      <c r="C347" s="34">
        <f t="shared" si="50"/>
        <v>71.97120000000001</v>
      </c>
      <c r="D347" s="36">
        <v>665425.3104633775</v>
      </c>
      <c r="E347" s="34">
        <f t="shared" si="51"/>
        <v>81.14399999999999</v>
      </c>
      <c r="F347" s="36">
        <v>700125.9868099792</v>
      </c>
      <c r="G347" s="34">
        <f t="shared" si="52"/>
        <v>90.3168</v>
      </c>
      <c r="H347" s="36">
        <v>737194.0204095601</v>
      </c>
      <c r="I347" s="37"/>
      <c r="J347" s="104"/>
      <c r="K347" s="34">
        <v>8.86</v>
      </c>
      <c r="L347" s="34">
        <f t="shared" si="53"/>
        <v>79.866</v>
      </c>
      <c r="M347" s="36">
        <v>717946.7119293119</v>
      </c>
      <c r="N347" s="34">
        <f t="shared" si="54"/>
        <v>90.04499999999999</v>
      </c>
      <c r="O347" s="36">
        <v>754289.8869563192</v>
      </c>
      <c r="P347" s="34">
        <f t="shared" si="55"/>
        <v>100.224</v>
      </c>
      <c r="Q347" s="36">
        <v>790751.3013249525</v>
      </c>
      <c r="S347" s="24"/>
      <c r="T347" s="38"/>
      <c r="U347" s="38"/>
      <c r="Z347" s="38"/>
      <c r="AA347" s="38"/>
    </row>
    <row r="348" spans="1:27" ht="12.75">
      <c r="A348" s="104"/>
      <c r="B348" s="33">
        <v>8.86</v>
      </c>
      <c r="C348" s="34">
        <f t="shared" si="50"/>
        <v>74.5416</v>
      </c>
      <c r="D348" s="36">
        <v>684885.9638426456</v>
      </c>
      <c r="E348" s="34">
        <f t="shared" si="51"/>
        <v>84.04199999999999</v>
      </c>
      <c r="F348" s="36">
        <v>720290.9305789964</v>
      </c>
      <c r="G348" s="34">
        <f t="shared" si="52"/>
        <v>93.5424</v>
      </c>
      <c r="H348" s="36">
        <v>756166.2938995062</v>
      </c>
      <c r="I348" s="37"/>
      <c r="J348" s="104"/>
      <c r="K348" s="34">
        <v>9.16</v>
      </c>
      <c r="L348" s="34">
        <f t="shared" si="53"/>
        <v>82.62</v>
      </c>
      <c r="M348" s="36">
        <v>738345.5687801735</v>
      </c>
      <c r="N348" s="34">
        <f t="shared" si="54"/>
        <v>93.14999999999999</v>
      </c>
      <c r="O348" s="36">
        <v>775626.9472787746</v>
      </c>
      <c r="P348" s="34">
        <f t="shared" si="55"/>
        <v>103.68</v>
      </c>
      <c r="Q348" s="36">
        <v>812675.9970486355</v>
      </c>
      <c r="S348" s="24"/>
      <c r="T348" s="38"/>
      <c r="U348" s="38"/>
      <c r="Z348" s="38"/>
      <c r="AA348" s="38"/>
    </row>
    <row r="349" spans="1:27" ht="12.75">
      <c r="A349" s="104"/>
      <c r="B349" s="33">
        <v>9.16</v>
      </c>
      <c r="C349" s="34">
        <f t="shared" si="50"/>
        <v>77.11200000000001</v>
      </c>
      <c r="D349" s="36">
        <v>704233.5187212287</v>
      </c>
      <c r="E349" s="34">
        <f t="shared" si="51"/>
        <v>86.94</v>
      </c>
      <c r="F349" s="36">
        <v>740689.7922489219</v>
      </c>
      <c r="G349" s="34">
        <f t="shared" si="52"/>
        <v>96.76800000000001</v>
      </c>
      <c r="H349" s="36">
        <v>777153.7770380249</v>
      </c>
      <c r="I349" s="37"/>
      <c r="J349" s="104"/>
      <c r="K349" s="34">
        <v>9.46</v>
      </c>
      <c r="L349" s="34">
        <f t="shared" si="53"/>
        <v>85.37400000000001</v>
      </c>
      <c r="M349" s="36">
        <v>758744.4256310351</v>
      </c>
      <c r="N349" s="34">
        <f t="shared" si="54"/>
        <v>96.255</v>
      </c>
      <c r="O349" s="36">
        <v>796730.0993384484</v>
      </c>
      <c r="P349" s="34">
        <f t="shared" si="55"/>
        <v>107.13600000000001</v>
      </c>
      <c r="Q349" s="36">
        <v>834597.5337042366</v>
      </c>
      <c r="S349" s="24"/>
      <c r="T349" s="38"/>
      <c r="U349" s="38"/>
      <c r="Z349" s="38"/>
      <c r="AA349" s="38"/>
    </row>
    <row r="350" spans="1:27" ht="12.75">
      <c r="A350" s="104"/>
      <c r="B350" s="33">
        <v>9.46</v>
      </c>
      <c r="C350" s="34">
        <f t="shared" si="50"/>
        <v>79.6824</v>
      </c>
      <c r="D350" s="36">
        <v>723694.1721004971</v>
      </c>
      <c r="E350" s="34">
        <f t="shared" si="51"/>
        <v>89.838</v>
      </c>
      <c r="F350" s="36">
        <v>760854.7408370025</v>
      </c>
      <c r="G350" s="34">
        <f t="shared" si="52"/>
        <v>99.99360000000001</v>
      </c>
      <c r="H350" s="36">
        <v>798136.1193356036</v>
      </c>
      <c r="I350" s="37"/>
      <c r="J350" s="104"/>
      <c r="K350" s="34">
        <v>9.76</v>
      </c>
      <c r="L350" s="34">
        <f t="shared" si="53"/>
        <v>88.12799999999999</v>
      </c>
      <c r="M350" s="36">
        <v>779140.7120614263</v>
      </c>
      <c r="N350" s="34">
        <f t="shared" si="54"/>
        <v>99.35999999999999</v>
      </c>
      <c r="O350" s="36">
        <v>817830.6809776524</v>
      </c>
      <c r="P350" s="34">
        <f t="shared" si="55"/>
        <v>110.59199999999998</v>
      </c>
      <c r="Q350" s="36">
        <v>856523.2203143486</v>
      </c>
      <c r="S350" s="24"/>
      <c r="T350" s="38"/>
      <c r="U350" s="38"/>
      <c r="Z350" s="38"/>
      <c r="AA350" s="38"/>
    </row>
    <row r="351" spans="1:27" ht="12.75">
      <c r="A351" s="104"/>
      <c r="B351" s="33">
        <v>9.76</v>
      </c>
      <c r="C351" s="34">
        <f t="shared" si="50"/>
        <v>82.25280000000001</v>
      </c>
      <c r="D351" s="36">
        <v>743270.4944009207</v>
      </c>
      <c r="E351" s="34">
        <f t="shared" si="51"/>
        <v>92.73599999999999</v>
      </c>
      <c r="F351" s="36">
        <v>781019.6894250833</v>
      </c>
      <c r="G351" s="34">
        <f t="shared" si="52"/>
        <v>103.2192</v>
      </c>
      <c r="H351" s="36">
        <v>819121.0320536525</v>
      </c>
      <c r="I351" s="37"/>
      <c r="J351" s="104"/>
      <c r="K351" s="34">
        <v>10.06</v>
      </c>
      <c r="L351" s="34">
        <f t="shared" si="53"/>
        <v>90.882</v>
      </c>
      <c r="M351" s="36">
        <v>799308.2310699774</v>
      </c>
      <c r="N351" s="34">
        <f t="shared" si="54"/>
        <v>102.465</v>
      </c>
      <c r="O351" s="36">
        <v>838933.833037327</v>
      </c>
      <c r="P351" s="34">
        <f t="shared" si="55"/>
        <v>114.04800000000002</v>
      </c>
      <c r="Q351" s="36">
        <v>878446.3365039907</v>
      </c>
      <c r="S351" s="24"/>
      <c r="T351" s="38"/>
      <c r="U351" s="38"/>
      <c r="Z351" s="38"/>
      <c r="AA351" s="38"/>
    </row>
    <row r="352" spans="1:27" ht="12.75">
      <c r="A352" s="104"/>
      <c r="B352" s="33">
        <v>10.06</v>
      </c>
      <c r="C352" s="34">
        <f t="shared" si="50"/>
        <v>84.82320000000001</v>
      </c>
      <c r="D352" s="36">
        <v>762615.4788590337</v>
      </c>
      <c r="E352" s="34">
        <f t="shared" si="51"/>
        <v>95.634</v>
      </c>
      <c r="F352" s="36">
        <v>801302.8773547896</v>
      </c>
      <c r="G352" s="34">
        <f t="shared" si="52"/>
        <v>106.44480000000001</v>
      </c>
      <c r="H352" s="36">
        <v>840105.9447717008</v>
      </c>
      <c r="I352" s="37"/>
      <c r="J352" s="104"/>
      <c r="K352" s="34">
        <v>10.36</v>
      </c>
      <c r="L352" s="34">
        <f t="shared" si="53"/>
        <v>93.636</v>
      </c>
      <c r="M352" s="36">
        <v>819707.0879208391</v>
      </c>
      <c r="N352" s="34">
        <f t="shared" si="54"/>
        <v>105.57</v>
      </c>
      <c r="O352" s="36">
        <v>860036.985097001</v>
      </c>
      <c r="P352" s="34">
        <f t="shared" si="55"/>
        <v>117.504</v>
      </c>
      <c r="Q352" s="36">
        <v>900369.4526936327</v>
      </c>
      <c r="S352" s="24"/>
      <c r="T352" s="38"/>
      <c r="U352" s="38"/>
      <c r="Z352" s="38"/>
      <c r="AA352" s="38"/>
    </row>
    <row r="353" spans="1:27" ht="12.75">
      <c r="A353" s="104"/>
      <c r="B353" s="33">
        <v>10.36</v>
      </c>
      <c r="C353" s="34">
        <f t="shared" si="50"/>
        <v>87.39359999999999</v>
      </c>
      <c r="D353" s="36">
        <v>782073.561817832</v>
      </c>
      <c r="E353" s="34">
        <f t="shared" si="51"/>
        <v>98.53199999999998</v>
      </c>
      <c r="F353" s="36">
        <v>821580.9244435555</v>
      </c>
      <c r="G353" s="34">
        <f t="shared" si="52"/>
        <v>109.67039999999999</v>
      </c>
      <c r="H353" s="36">
        <v>861090.8574897494</v>
      </c>
      <c r="I353" s="37"/>
      <c r="J353" s="104"/>
      <c r="K353" s="34">
        <v>10.66</v>
      </c>
      <c r="L353" s="34">
        <f t="shared" si="53"/>
        <v>96.39</v>
      </c>
      <c r="M353" s="36">
        <v>840105.9447717008</v>
      </c>
      <c r="N353" s="34">
        <f t="shared" si="54"/>
        <v>108.675</v>
      </c>
      <c r="O353" s="36">
        <v>881140.1371566751</v>
      </c>
      <c r="P353" s="34">
        <f t="shared" si="55"/>
        <v>120.96000000000001</v>
      </c>
      <c r="Q353" s="36">
        <v>922295.1393037449</v>
      </c>
      <c r="S353" s="24"/>
      <c r="T353" s="38"/>
      <c r="U353" s="38"/>
      <c r="Z353" s="38"/>
      <c r="AA353" s="38"/>
    </row>
    <row r="354" spans="1:27" ht="12.75">
      <c r="A354" s="104"/>
      <c r="B354" s="33">
        <v>10.66</v>
      </c>
      <c r="C354" s="34">
        <f t="shared" si="50"/>
        <v>89.964</v>
      </c>
      <c r="D354" s="36">
        <v>801418.546275945</v>
      </c>
      <c r="E354" s="34">
        <f t="shared" si="51"/>
        <v>101.42999999999999</v>
      </c>
      <c r="F354" s="36">
        <v>841866.6827937325</v>
      </c>
      <c r="G354" s="34">
        <f t="shared" si="52"/>
        <v>112.896</v>
      </c>
      <c r="H354" s="36">
        <v>882075.7702077982</v>
      </c>
      <c r="I354" s="37"/>
      <c r="J354" s="104"/>
      <c r="K354" s="34">
        <v>10.96</v>
      </c>
      <c r="L354" s="34">
        <f t="shared" si="53"/>
        <v>99.144</v>
      </c>
      <c r="M354" s="36">
        <v>860389.132701407</v>
      </c>
      <c r="N354" s="34">
        <f t="shared" si="54"/>
        <v>111.78</v>
      </c>
      <c r="O354" s="36">
        <v>902240.7187958792</v>
      </c>
      <c r="P354" s="34">
        <f t="shared" si="55"/>
        <v>124.41600000000001</v>
      </c>
      <c r="Q354" s="36">
        <v>944220.825913857</v>
      </c>
      <c r="S354" s="24"/>
      <c r="T354" s="38"/>
      <c r="U354" s="38"/>
      <c r="Z354" s="38"/>
      <c r="AA354" s="38"/>
    </row>
    <row r="355" spans="1:27" ht="12.75">
      <c r="A355" s="104"/>
      <c r="B355" s="33">
        <v>10.96</v>
      </c>
      <c r="C355" s="34">
        <f t="shared" si="50"/>
        <v>92.53440000000002</v>
      </c>
      <c r="D355" s="36">
        <v>820997.4389968388</v>
      </c>
      <c r="E355" s="34">
        <f t="shared" si="51"/>
        <v>104.328</v>
      </c>
      <c r="F355" s="36">
        <v>862152.4411439085</v>
      </c>
      <c r="G355" s="34">
        <f t="shared" si="52"/>
        <v>116.12160000000002</v>
      </c>
      <c r="H355" s="36">
        <v>903060.6829258467</v>
      </c>
      <c r="I355" s="37"/>
      <c r="J355" s="104"/>
      <c r="K355" s="34">
        <v>11.26</v>
      </c>
      <c r="L355" s="34">
        <f t="shared" si="53"/>
        <v>101.898</v>
      </c>
      <c r="M355" s="36">
        <v>880785.4191317989</v>
      </c>
      <c r="N355" s="34">
        <f t="shared" si="54"/>
        <v>114.88499999999998</v>
      </c>
      <c r="O355" s="36">
        <v>923346.4412760234</v>
      </c>
      <c r="P355" s="34">
        <f t="shared" si="55"/>
        <v>127.87199999999999</v>
      </c>
      <c r="Q355" s="36">
        <v>966143.9421034992</v>
      </c>
      <c r="S355" s="24"/>
      <c r="T355" s="38"/>
      <c r="U355" s="38"/>
      <c r="Z355" s="38"/>
      <c r="AA355" s="38"/>
    </row>
    <row r="356" spans="1:27" ht="12.75">
      <c r="A356" s="104"/>
      <c r="B356" s="33">
        <v>11.26</v>
      </c>
      <c r="C356" s="34">
        <f t="shared" si="50"/>
        <v>95.1048</v>
      </c>
      <c r="D356" s="36">
        <v>840455.521955637</v>
      </c>
      <c r="E356" s="34">
        <f t="shared" si="51"/>
        <v>107.22599999999998</v>
      </c>
      <c r="F356" s="36">
        <v>882435.6290736148</v>
      </c>
      <c r="G356" s="34">
        <f t="shared" si="52"/>
        <v>119.3472</v>
      </c>
      <c r="H356" s="36">
        <v>924048.1660643659</v>
      </c>
      <c r="I356" s="37"/>
      <c r="J356" s="104"/>
      <c r="K356" s="34">
        <v>11.56</v>
      </c>
      <c r="L356" s="34">
        <f t="shared" si="53"/>
        <v>104.65200000000002</v>
      </c>
      <c r="M356" s="36">
        <v>901186.8464031303</v>
      </c>
      <c r="N356" s="34">
        <f t="shared" si="54"/>
        <v>117.99</v>
      </c>
      <c r="O356" s="36">
        <v>944449.5933356978</v>
      </c>
      <c r="P356" s="34">
        <f t="shared" si="55"/>
        <v>131.328</v>
      </c>
      <c r="Q356" s="36">
        <v>988069.6287136107</v>
      </c>
      <c r="S356" s="24"/>
      <c r="T356" s="38"/>
      <c r="U356" s="38"/>
      <c r="Z356" s="38"/>
      <c r="AA356" s="38"/>
    </row>
    <row r="357" spans="1:27" ht="12.75">
      <c r="A357" s="104"/>
      <c r="B357" s="33">
        <v>11.56</v>
      </c>
      <c r="C357" s="34">
        <f t="shared" si="50"/>
        <v>97.6752</v>
      </c>
      <c r="D357" s="36">
        <v>859990.7175285387</v>
      </c>
      <c r="E357" s="34">
        <f t="shared" si="51"/>
        <v>110.124</v>
      </c>
      <c r="F357" s="36">
        <v>902721.3874237911</v>
      </c>
      <c r="G357" s="34">
        <f t="shared" si="52"/>
        <v>122.57280000000002</v>
      </c>
      <c r="H357" s="36">
        <v>945033.0787824143</v>
      </c>
      <c r="I357" s="37"/>
      <c r="J357" s="104"/>
      <c r="K357" s="34">
        <v>11.86</v>
      </c>
      <c r="L357" s="34">
        <f t="shared" si="53"/>
        <v>107.406</v>
      </c>
      <c r="M357" s="36">
        <v>921585.7032539923</v>
      </c>
      <c r="N357" s="34">
        <f t="shared" si="54"/>
        <v>121.09499999999998</v>
      </c>
      <c r="O357" s="36">
        <v>965552.7453953716</v>
      </c>
      <c r="P357" s="34">
        <f t="shared" si="55"/>
        <v>134.784</v>
      </c>
      <c r="Q357" s="36">
        <v>1009992.7449032533</v>
      </c>
      <c r="S357" s="24"/>
      <c r="T357" s="38"/>
      <c r="U357" s="38"/>
      <c r="Z357" s="38"/>
      <c r="AA357" s="38"/>
    </row>
    <row r="358" spans="1:27" ht="12.75">
      <c r="A358" s="104"/>
      <c r="B358" s="33">
        <v>11.86</v>
      </c>
      <c r="C358" s="34">
        <f t="shared" si="50"/>
        <v>100.2456</v>
      </c>
      <c r="D358" s="36">
        <v>879572.1806699022</v>
      </c>
      <c r="E358" s="34">
        <f t="shared" si="51"/>
        <v>113.02199999999999</v>
      </c>
      <c r="F358" s="36">
        <v>923004.5753534974</v>
      </c>
      <c r="G358" s="34">
        <f t="shared" si="52"/>
        <v>125.7984</v>
      </c>
      <c r="H358" s="36">
        <v>966133.6604216186</v>
      </c>
      <c r="I358" s="37"/>
      <c r="J358" s="104"/>
      <c r="K358" s="34">
        <v>12.16</v>
      </c>
      <c r="L358" s="34">
        <f t="shared" si="53"/>
        <v>110.16</v>
      </c>
      <c r="M358" s="36">
        <v>941984.5601048536</v>
      </c>
      <c r="N358" s="34">
        <f t="shared" si="54"/>
        <v>124.19999999999999</v>
      </c>
      <c r="O358" s="36">
        <v>986653.3270345759</v>
      </c>
      <c r="P358" s="34">
        <f t="shared" si="55"/>
        <v>138.24</v>
      </c>
      <c r="Q358" s="36">
        <v>1031915.861092895</v>
      </c>
      <c r="S358" s="24"/>
      <c r="T358" s="38"/>
      <c r="U358" s="38"/>
      <c r="Z358" s="38"/>
      <c r="AA358" s="38"/>
    </row>
    <row r="359" spans="1:27" ht="12.75">
      <c r="A359" s="104"/>
      <c r="B359" s="33">
        <v>12.16</v>
      </c>
      <c r="C359" s="34">
        <f t="shared" si="50"/>
        <v>102.81600000000002</v>
      </c>
      <c r="D359" s="36">
        <v>899153.6438112666</v>
      </c>
      <c r="E359" s="34">
        <f t="shared" si="51"/>
        <v>115.92</v>
      </c>
      <c r="F359" s="36">
        <v>943290.333703674</v>
      </c>
      <c r="G359" s="34">
        <f t="shared" si="52"/>
        <v>129.02400000000003</v>
      </c>
      <c r="H359" s="36">
        <v>987236.8124812928</v>
      </c>
      <c r="I359" s="37"/>
      <c r="J359" s="104"/>
      <c r="K359" s="34">
        <v>12.46</v>
      </c>
      <c r="L359" s="34">
        <f t="shared" si="53"/>
        <v>112.914</v>
      </c>
      <c r="M359" s="36">
        <v>962383.4169557156</v>
      </c>
      <c r="N359" s="34">
        <f t="shared" si="54"/>
        <v>127.30499999999999</v>
      </c>
      <c r="O359" s="36">
        <v>1007756.4790942498</v>
      </c>
      <c r="P359" s="34">
        <f t="shared" si="55"/>
        <v>141.696</v>
      </c>
      <c r="Q359" s="36">
        <v>1053841.5477030072</v>
      </c>
      <c r="S359" s="24"/>
      <c r="T359" s="38"/>
      <c r="U359" s="38"/>
      <c r="Z359" s="38"/>
      <c r="AA359" s="38"/>
    </row>
    <row r="360" spans="1:27" ht="12.75">
      <c r="A360" s="104"/>
      <c r="B360" s="33">
        <v>12.46</v>
      </c>
      <c r="C360" s="34">
        <f t="shared" si="50"/>
        <v>105.38640000000001</v>
      </c>
      <c r="D360" s="36">
        <v>918735.1069526307</v>
      </c>
      <c r="E360" s="34">
        <f t="shared" si="51"/>
        <v>118.818</v>
      </c>
      <c r="F360" s="36">
        <v>963573.5216333803</v>
      </c>
      <c r="G360" s="34">
        <f t="shared" si="52"/>
        <v>132.24960000000002</v>
      </c>
      <c r="H360" s="36">
        <v>1008339.9645409664</v>
      </c>
      <c r="I360" s="37"/>
      <c r="J360" s="104"/>
      <c r="K360" s="34">
        <v>12.76</v>
      </c>
      <c r="L360" s="34">
        <f t="shared" si="53"/>
        <v>115.66799999999999</v>
      </c>
      <c r="M360" s="36">
        <v>982784.8442270469</v>
      </c>
      <c r="N360" s="34">
        <f t="shared" si="54"/>
        <v>130.40999999999997</v>
      </c>
      <c r="O360" s="36">
        <v>1035028.6402822088</v>
      </c>
      <c r="P360" s="34">
        <f t="shared" si="55"/>
        <v>145.152</v>
      </c>
      <c r="Q360" s="36">
        <v>1075764.663892649</v>
      </c>
      <c r="S360" s="24"/>
      <c r="T360" s="38"/>
      <c r="U360" s="38"/>
      <c r="Z360" s="38"/>
      <c r="AA360" s="38"/>
    </row>
    <row r="361" spans="1:27" ht="12.75">
      <c r="A361" s="104"/>
      <c r="B361" s="33">
        <v>12.76</v>
      </c>
      <c r="C361" s="34">
        <f t="shared" si="50"/>
        <v>107.9568</v>
      </c>
      <c r="D361" s="36">
        <v>938316.5700939943</v>
      </c>
      <c r="E361" s="34">
        <f t="shared" si="51"/>
        <v>121.716</v>
      </c>
      <c r="F361" s="36">
        <v>983859.2799835567</v>
      </c>
      <c r="G361" s="34">
        <f t="shared" si="52"/>
        <v>135.4752</v>
      </c>
      <c r="H361" s="36">
        <v>1029450.8278620515</v>
      </c>
      <c r="I361" s="37"/>
      <c r="J361" s="104"/>
      <c r="K361" s="34">
        <v>13.06</v>
      </c>
      <c r="L361" s="34">
        <f t="shared" si="53"/>
        <v>118.42200000000001</v>
      </c>
      <c r="M361" s="36">
        <v>1003183.7010779087</v>
      </c>
      <c r="N361" s="34">
        <f t="shared" si="54"/>
        <v>133.515</v>
      </c>
      <c r="O361" s="36">
        <v>1049962.7832135982</v>
      </c>
      <c r="P361" s="34">
        <f t="shared" si="55"/>
        <v>148.608</v>
      </c>
      <c r="Q361" s="36">
        <v>1097687.7800822912</v>
      </c>
      <c r="S361" s="24"/>
      <c r="T361" s="38"/>
      <c r="U361" s="38"/>
      <c r="Z361" s="38"/>
      <c r="AA361" s="38"/>
    </row>
    <row r="362" spans="1:27" ht="12.75">
      <c r="A362" s="104"/>
      <c r="B362" s="33">
        <v>13.06</v>
      </c>
      <c r="C362" s="34">
        <f t="shared" si="50"/>
        <v>110.52720000000002</v>
      </c>
      <c r="D362" s="36">
        <v>957898.0332353581</v>
      </c>
      <c r="E362" s="34">
        <f t="shared" si="51"/>
        <v>124.614</v>
      </c>
      <c r="F362" s="36">
        <v>1004145.0383337328</v>
      </c>
      <c r="G362" s="34">
        <f t="shared" si="52"/>
        <v>138.70080000000002</v>
      </c>
      <c r="H362" s="36">
        <v>1050543.698239845</v>
      </c>
      <c r="I362" s="37"/>
      <c r="J362" s="104"/>
      <c r="K362" s="34">
        <v>13.36</v>
      </c>
      <c r="L362" s="34">
        <f t="shared" si="53"/>
        <v>121.176</v>
      </c>
      <c r="M362" s="36">
        <v>1023582.5579287702</v>
      </c>
      <c r="N362" s="34">
        <f t="shared" si="54"/>
        <v>136.61999999999998</v>
      </c>
      <c r="O362" s="36">
        <v>1071065.9352732725</v>
      </c>
      <c r="P362" s="34">
        <f t="shared" si="55"/>
        <v>152.064</v>
      </c>
      <c r="Q362" s="36">
        <v>1119613.4666924037</v>
      </c>
      <c r="S362" s="24"/>
      <c r="T362" s="38"/>
      <c r="U362" s="38"/>
      <c r="Z362" s="38"/>
      <c r="AA362" s="38"/>
    </row>
    <row r="363" spans="1:27" ht="12.75">
      <c r="A363" s="104"/>
      <c r="B363" s="33">
        <v>13.36</v>
      </c>
      <c r="C363" s="34">
        <f t="shared" si="50"/>
        <v>113.0976</v>
      </c>
      <c r="D363" s="36">
        <v>977479.4963767221</v>
      </c>
      <c r="E363" s="34">
        <f t="shared" si="51"/>
        <v>127.51199999999999</v>
      </c>
      <c r="F363" s="36">
        <v>1024430.7966839095</v>
      </c>
      <c r="G363" s="34">
        <f t="shared" si="52"/>
        <v>141.9264</v>
      </c>
      <c r="H363" s="36">
        <v>1071646.850299519</v>
      </c>
      <c r="I363" s="37"/>
      <c r="J363" s="104"/>
      <c r="K363" s="34">
        <v>13.66</v>
      </c>
      <c r="L363" s="34">
        <f t="shared" si="53"/>
        <v>123.93</v>
      </c>
      <c r="M363" s="36">
        <v>1043978.844359162</v>
      </c>
      <c r="N363" s="34">
        <f t="shared" si="54"/>
        <v>139.725</v>
      </c>
      <c r="O363" s="36">
        <v>1092166.5169124764</v>
      </c>
      <c r="P363" s="34">
        <f t="shared" si="55"/>
        <v>155.52</v>
      </c>
      <c r="Q363" s="36">
        <v>1141536.5828820453</v>
      </c>
      <c r="S363" s="24"/>
      <c r="T363" s="38"/>
      <c r="U363" s="38"/>
      <c r="Z363" s="38"/>
      <c r="AA363" s="38"/>
    </row>
    <row r="364" spans="1:27" ht="12.75">
      <c r="A364" s="104"/>
      <c r="B364" s="33">
        <v>13.66</v>
      </c>
      <c r="C364" s="34">
        <f t="shared" si="50"/>
        <v>115.668</v>
      </c>
      <c r="D364" s="36">
        <v>997058.389097616</v>
      </c>
      <c r="E364" s="34">
        <f t="shared" si="51"/>
        <v>130.41</v>
      </c>
      <c r="F364" s="36">
        <v>1044713.984613616</v>
      </c>
      <c r="G364" s="34">
        <f t="shared" si="52"/>
        <v>145.15200000000002</v>
      </c>
      <c r="H364" s="36">
        <v>1092750.0023591933</v>
      </c>
      <c r="I364" s="37"/>
      <c r="J364" s="104"/>
      <c r="K364" s="34">
        <v>13.96</v>
      </c>
      <c r="L364" s="34">
        <f t="shared" si="53"/>
        <v>126.68400000000001</v>
      </c>
      <c r="M364" s="36">
        <v>1064377.7012100236</v>
      </c>
      <c r="N364" s="34">
        <f t="shared" si="54"/>
        <v>142.82999999999998</v>
      </c>
      <c r="O364" s="36">
        <v>1113269.668972151</v>
      </c>
      <c r="P364" s="34">
        <f t="shared" si="55"/>
        <v>158.976</v>
      </c>
      <c r="Q364" s="36">
        <v>1163459.6990716874</v>
      </c>
      <c r="S364" s="24"/>
      <c r="T364" s="38"/>
      <c r="U364" s="38"/>
      <c r="Z364" s="38"/>
      <c r="AA364" s="38"/>
    </row>
    <row r="365" spans="1:27" ht="12.75">
      <c r="A365" s="104"/>
      <c r="B365" s="33">
        <v>13.96</v>
      </c>
      <c r="C365" s="34">
        <f t="shared" si="50"/>
        <v>118.23840000000001</v>
      </c>
      <c r="D365" s="36">
        <v>1016639.8522389799</v>
      </c>
      <c r="E365" s="34">
        <f aca="true" t="shared" si="56" ref="E365:E389">(4.36-0.16)*(B365-0.16)*(2.46-0.16)</f>
        <v>133.30800000000002</v>
      </c>
      <c r="F365" s="36">
        <v>1064999.7429637923</v>
      </c>
      <c r="G365" s="34">
        <f aca="true" t="shared" si="57" ref="G365:G389">(4.36-0.16)*(B365-0.16)*(2.72-0.16)</f>
        <v>148.37760000000003</v>
      </c>
      <c r="H365" s="36">
        <v>1113886.5698849794</v>
      </c>
      <c r="I365" s="37"/>
      <c r="J365" s="104"/>
      <c r="K365" s="34">
        <v>14.26</v>
      </c>
      <c r="L365" s="34">
        <f t="shared" si="53"/>
        <v>129.438</v>
      </c>
      <c r="M365" s="36">
        <v>1084779.1284813557</v>
      </c>
      <c r="N365" s="34">
        <f aca="true" t="shared" si="58" ref="N365:N385">(4.66-0.16)*(K365-0.16)*(2.46-0.16)</f>
        <v>145.93499999999997</v>
      </c>
      <c r="O365" s="36">
        <v>1134372.821031825</v>
      </c>
      <c r="P365" s="34">
        <f aca="true" t="shared" si="59" ref="P365:P385">(4.66-0.16)*(K365-0.16)*(2.72-0.16)</f>
        <v>162.432</v>
      </c>
      <c r="Q365" s="36">
        <v>1185385.3856817996</v>
      </c>
      <c r="S365" s="24"/>
      <c r="T365" s="38"/>
      <c r="U365" s="38"/>
      <c r="Z365" s="38"/>
      <c r="AA365" s="38"/>
    </row>
    <row r="366" spans="1:27" ht="12.75">
      <c r="A366" s="104"/>
      <c r="B366" s="33">
        <v>14.26</v>
      </c>
      <c r="C366" s="34">
        <f t="shared" si="50"/>
        <v>120.8088</v>
      </c>
      <c r="D366" s="36">
        <v>1036221.315380344</v>
      </c>
      <c r="E366" s="34">
        <f t="shared" si="56"/>
        <v>136.206</v>
      </c>
      <c r="F366" s="36">
        <v>1085282.9308934987</v>
      </c>
      <c r="G366" s="34">
        <f t="shared" si="57"/>
        <v>151.6032</v>
      </c>
      <c r="H366" s="36">
        <v>1134956.306478542</v>
      </c>
      <c r="I366" s="37"/>
      <c r="J366" s="104"/>
      <c r="K366" s="34">
        <v>14.56</v>
      </c>
      <c r="L366" s="34">
        <f t="shared" si="53"/>
        <v>132.192</v>
      </c>
      <c r="M366" s="36">
        <v>1105177.985332217</v>
      </c>
      <c r="N366" s="34">
        <f t="shared" si="58"/>
        <v>149.04</v>
      </c>
      <c r="O366" s="36">
        <v>1155478.5435119693</v>
      </c>
      <c r="P366" s="34">
        <f t="shared" si="59"/>
        <v>165.888</v>
      </c>
      <c r="Q366" s="36">
        <v>1207308.5018714417</v>
      </c>
      <c r="S366" s="24"/>
      <c r="T366" s="38"/>
      <c r="U366" s="38"/>
      <c r="Z366" s="38"/>
      <c r="AA366" s="38"/>
    </row>
    <row r="367" spans="1:27" ht="12.75">
      <c r="A367" s="104"/>
      <c r="B367" s="33">
        <v>14.56</v>
      </c>
      <c r="C367" s="34">
        <f t="shared" si="50"/>
        <v>123.37920000000001</v>
      </c>
      <c r="D367" s="36">
        <v>1055802.778521708</v>
      </c>
      <c r="E367" s="34">
        <f t="shared" si="56"/>
        <v>139.10399999999998</v>
      </c>
      <c r="F367" s="36">
        <v>1105568.689243675</v>
      </c>
      <c r="G367" s="34">
        <f t="shared" si="57"/>
        <v>154.8288</v>
      </c>
      <c r="H367" s="36">
        <v>1156056.8881177462</v>
      </c>
      <c r="I367" s="37"/>
      <c r="J367" s="104"/>
      <c r="K367" s="34">
        <v>14.86</v>
      </c>
      <c r="L367" s="34">
        <f t="shared" si="53"/>
        <v>134.946</v>
      </c>
      <c r="M367" s="36">
        <v>1125576.8421830789</v>
      </c>
      <c r="N367" s="34">
        <f t="shared" si="58"/>
        <v>152.14499999999998</v>
      </c>
      <c r="O367" s="36">
        <v>1176579.1251511725</v>
      </c>
      <c r="P367" s="34">
        <f t="shared" si="59"/>
        <v>169.344</v>
      </c>
      <c r="Q367" s="36">
        <v>1229231.618061084</v>
      </c>
      <c r="S367" s="24"/>
      <c r="T367" s="38"/>
      <c r="U367" s="38"/>
      <c r="Z367" s="38"/>
      <c r="AA367" s="38"/>
    </row>
    <row r="368" spans="1:27" ht="12.75">
      <c r="A368" s="104"/>
      <c r="B368" s="33">
        <v>14.86</v>
      </c>
      <c r="C368" s="34">
        <f t="shared" si="50"/>
        <v>125.9496</v>
      </c>
      <c r="D368" s="36">
        <v>1075384.2416630718</v>
      </c>
      <c r="E368" s="34">
        <f t="shared" si="56"/>
        <v>142.00199999999998</v>
      </c>
      <c r="F368" s="36">
        <v>1125851.8771733814</v>
      </c>
      <c r="G368" s="34">
        <f t="shared" si="57"/>
        <v>158.05440000000002</v>
      </c>
      <c r="H368" s="36">
        <v>1177162.61059789</v>
      </c>
      <c r="I368" s="37"/>
      <c r="J368" s="104"/>
      <c r="K368" s="34">
        <v>15.16</v>
      </c>
      <c r="L368" s="34">
        <f t="shared" si="53"/>
        <v>137.7</v>
      </c>
      <c r="M368" s="36">
        <v>1145975.6990339404</v>
      </c>
      <c r="N368" s="34">
        <f t="shared" si="58"/>
        <v>155.25</v>
      </c>
      <c r="O368" s="36">
        <v>1197682.2772108472</v>
      </c>
      <c r="P368" s="34">
        <f t="shared" si="59"/>
        <v>172.8</v>
      </c>
      <c r="Q368" s="36">
        <v>1251157.3046711958</v>
      </c>
      <c r="S368" s="24"/>
      <c r="T368" s="38"/>
      <c r="U368" s="38"/>
      <c r="Z368" s="38"/>
      <c r="AA368" s="38"/>
    </row>
    <row r="369" spans="1:27" ht="12.75">
      <c r="A369" s="104"/>
      <c r="B369" s="33">
        <v>15.16</v>
      </c>
      <c r="C369" s="34">
        <f t="shared" si="50"/>
        <v>128.52</v>
      </c>
      <c r="D369" s="36">
        <v>1094965.7048044356</v>
      </c>
      <c r="E369" s="34">
        <f t="shared" si="56"/>
        <v>144.89999999999998</v>
      </c>
      <c r="F369" s="36">
        <v>1146137.635523558</v>
      </c>
      <c r="G369" s="34">
        <f t="shared" si="57"/>
        <v>161.28</v>
      </c>
      <c r="H369" s="36">
        <v>1198265.7626575637</v>
      </c>
      <c r="I369" s="37"/>
      <c r="J369" s="104"/>
      <c r="K369" s="34">
        <v>15.46</v>
      </c>
      <c r="L369" s="34">
        <f t="shared" si="53"/>
        <v>140.454</v>
      </c>
      <c r="M369" s="36">
        <v>1166377.126305272</v>
      </c>
      <c r="N369" s="34">
        <f t="shared" si="58"/>
        <v>158.35500000000002</v>
      </c>
      <c r="O369" s="36">
        <v>1218785.4292705213</v>
      </c>
      <c r="P369" s="34">
        <f t="shared" si="59"/>
        <v>176.25600000000003</v>
      </c>
      <c r="Q369" s="36">
        <v>1273080.4208608377</v>
      </c>
      <c r="S369" s="24"/>
      <c r="T369" s="38"/>
      <c r="U369" s="38"/>
      <c r="Z369" s="38"/>
      <c r="AA369" s="38"/>
    </row>
    <row r="370" spans="1:27" ht="12.75">
      <c r="A370" s="104"/>
      <c r="B370" s="33">
        <v>15.46</v>
      </c>
      <c r="C370" s="34">
        <f t="shared" si="50"/>
        <v>131.09040000000002</v>
      </c>
      <c r="D370" s="36">
        <v>1114547.1679457997</v>
      </c>
      <c r="E370" s="34">
        <f t="shared" si="56"/>
        <v>147.798</v>
      </c>
      <c r="F370" s="36">
        <v>1166420.8234532636</v>
      </c>
      <c r="G370" s="34">
        <f t="shared" si="57"/>
        <v>164.50560000000002</v>
      </c>
      <c r="H370" s="36">
        <v>1219368.9147172386</v>
      </c>
      <c r="I370" s="37"/>
      <c r="J370" s="104"/>
      <c r="K370" s="34">
        <v>15.76</v>
      </c>
      <c r="L370" s="34">
        <f t="shared" si="53"/>
        <v>143.208</v>
      </c>
      <c r="M370" s="36">
        <v>1186775.9831561332</v>
      </c>
      <c r="N370" s="34">
        <f t="shared" si="58"/>
        <v>161.46</v>
      </c>
      <c r="O370" s="36">
        <v>1239888.5813301955</v>
      </c>
      <c r="P370" s="34">
        <f t="shared" si="59"/>
        <v>179.71200000000002</v>
      </c>
      <c r="Q370" s="36">
        <v>1295003.5370504798</v>
      </c>
      <c r="S370" s="24"/>
      <c r="T370" s="38"/>
      <c r="U370" s="38"/>
      <c r="Z370" s="38"/>
      <c r="AA370" s="38"/>
    </row>
    <row r="371" spans="1:27" ht="12.75">
      <c r="A371" s="104"/>
      <c r="B371" s="33">
        <v>15.76</v>
      </c>
      <c r="C371" s="34">
        <f t="shared" si="50"/>
        <v>133.6608</v>
      </c>
      <c r="D371" s="36">
        <v>1134128.6310871632</v>
      </c>
      <c r="E371" s="34">
        <f t="shared" si="56"/>
        <v>150.69599999999997</v>
      </c>
      <c r="F371" s="36">
        <v>1186706.5818034406</v>
      </c>
      <c r="G371" s="34">
        <f t="shared" si="57"/>
        <v>167.7312</v>
      </c>
      <c r="H371" s="36">
        <v>1240469.4963564423</v>
      </c>
      <c r="I371" s="37"/>
      <c r="J371" s="104"/>
      <c r="K371" s="34">
        <v>16.06</v>
      </c>
      <c r="L371" s="34">
        <f t="shared" si="53"/>
        <v>145.962</v>
      </c>
      <c r="M371" s="36">
        <v>1207174.8400069955</v>
      </c>
      <c r="N371" s="34">
        <f t="shared" si="58"/>
        <v>164.56499999999997</v>
      </c>
      <c r="O371" s="36">
        <v>1260989.1629693997</v>
      </c>
      <c r="P371" s="34">
        <f t="shared" si="59"/>
        <v>183.168</v>
      </c>
      <c r="Q371" s="36">
        <v>1316929.2236605918</v>
      </c>
      <c r="S371" s="24"/>
      <c r="T371" s="38"/>
      <c r="U371" s="38"/>
      <c r="Z371" s="38"/>
      <c r="AA371" s="38"/>
    </row>
    <row r="372" spans="1:27" ht="12.75">
      <c r="A372" s="104"/>
      <c r="B372" s="33">
        <v>16.06</v>
      </c>
      <c r="C372" s="34">
        <f t="shared" si="50"/>
        <v>136.2312</v>
      </c>
      <c r="D372" s="36">
        <v>1153710.0942285275</v>
      </c>
      <c r="E372" s="34">
        <f t="shared" si="56"/>
        <v>153.594</v>
      </c>
      <c r="F372" s="36">
        <v>1206989.7697331465</v>
      </c>
      <c r="G372" s="34">
        <f t="shared" si="57"/>
        <v>170.95680000000002</v>
      </c>
      <c r="H372" s="36">
        <v>1261572.6484161168</v>
      </c>
      <c r="I372" s="37"/>
      <c r="J372" s="104"/>
      <c r="K372" s="34">
        <v>16.36</v>
      </c>
      <c r="L372" s="34">
        <f t="shared" si="53"/>
        <v>148.71599999999998</v>
      </c>
      <c r="M372" s="36">
        <v>1227573.6968578573</v>
      </c>
      <c r="N372" s="34">
        <f t="shared" si="58"/>
        <v>167.66999999999996</v>
      </c>
      <c r="O372" s="36">
        <v>1282092.3150290735</v>
      </c>
      <c r="P372" s="34">
        <f t="shared" si="59"/>
        <v>186.624</v>
      </c>
      <c r="Q372" s="36">
        <v>1338852.339850234</v>
      </c>
      <c r="S372" s="24"/>
      <c r="T372" s="38"/>
      <c r="U372" s="38"/>
      <c r="Z372" s="38"/>
      <c r="AA372" s="38"/>
    </row>
    <row r="373" spans="1:27" ht="12.75">
      <c r="A373" s="104"/>
      <c r="B373" s="33">
        <v>16.36</v>
      </c>
      <c r="C373" s="34">
        <f t="shared" si="50"/>
        <v>138.8016</v>
      </c>
      <c r="D373" s="36">
        <v>1173288.986949421</v>
      </c>
      <c r="E373" s="34">
        <f t="shared" si="56"/>
        <v>156.492</v>
      </c>
      <c r="F373" s="36">
        <v>1227275.5280833228</v>
      </c>
      <c r="G373" s="34">
        <f t="shared" si="57"/>
        <v>174.18240000000003</v>
      </c>
      <c r="H373" s="36">
        <v>1282675.8004757909</v>
      </c>
      <c r="I373" s="37"/>
      <c r="J373" s="104"/>
      <c r="K373" s="34">
        <v>16.66</v>
      </c>
      <c r="L373" s="34">
        <f t="shared" si="53"/>
        <v>151.47</v>
      </c>
      <c r="M373" s="36">
        <v>1247975.1241291887</v>
      </c>
      <c r="N373" s="34">
        <f t="shared" si="58"/>
        <v>170.77499999999998</v>
      </c>
      <c r="O373" s="36">
        <v>1303195.4670887482</v>
      </c>
      <c r="P373" s="34">
        <f t="shared" si="59"/>
        <v>190.08</v>
      </c>
      <c r="Q373" s="36">
        <v>1360778.0264603463</v>
      </c>
      <c r="S373" s="24"/>
      <c r="T373" s="38"/>
      <c r="U373" s="38"/>
      <c r="Z373" s="38"/>
      <c r="AA373" s="38"/>
    </row>
    <row r="374" spans="1:27" ht="12.75">
      <c r="A374" s="104"/>
      <c r="B374" s="33">
        <v>16.66</v>
      </c>
      <c r="C374" s="34">
        <f t="shared" si="50"/>
        <v>141.37199999999999</v>
      </c>
      <c r="D374" s="36">
        <v>1192870.4500907855</v>
      </c>
      <c r="E374" s="34">
        <f t="shared" si="56"/>
        <v>159.39</v>
      </c>
      <c r="F374" s="36">
        <v>1247558.7160130295</v>
      </c>
      <c r="G374" s="34">
        <f t="shared" si="57"/>
        <v>177.408</v>
      </c>
      <c r="H374" s="36">
        <v>1303778.9525354651</v>
      </c>
      <c r="I374" s="37"/>
      <c r="J374" s="104"/>
      <c r="K374" s="34">
        <v>16.96</v>
      </c>
      <c r="L374" s="34">
        <f t="shared" si="53"/>
        <v>154.22400000000002</v>
      </c>
      <c r="M374" s="36">
        <v>1268373.9809800503</v>
      </c>
      <c r="N374" s="34">
        <f t="shared" si="58"/>
        <v>173.88</v>
      </c>
      <c r="O374" s="36">
        <v>1324298.619148422</v>
      </c>
      <c r="P374" s="34">
        <f t="shared" si="59"/>
        <v>193.53600000000003</v>
      </c>
      <c r="Q374" s="36">
        <v>1382701.142649988</v>
      </c>
      <c r="S374" s="24"/>
      <c r="T374" s="38"/>
      <c r="U374" s="38"/>
      <c r="Z374" s="38"/>
      <c r="AA374" s="38"/>
    </row>
    <row r="375" spans="1:27" ht="12.75">
      <c r="A375" s="104"/>
      <c r="B375" s="33">
        <v>16.96</v>
      </c>
      <c r="C375" s="34">
        <f t="shared" si="50"/>
        <v>143.94240000000002</v>
      </c>
      <c r="D375" s="36">
        <v>1212451.9132321489</v>
      </c>
      <c r="E375" s="34">
        <f t="shared" si="56"/>
        <v>162.28799999999998</v>
      </c>
      <c r="F375" s="36">
        <v>1267844.4743632057</v>
      </c>
      <c r="G375" s="34">
        <f t="shared" si="57"/>
        <v>180.6336</v>
      </c>
      <c r="H375" s="36">
        <v>1324879.5341746686</v>
      </c>
      <c r="I375" s="37"/>
      <c r="J375" s="104"/>
      <c r="K375" s="34">
        <v>17.26</v>
      </c>
      <c r="L375" s="34">
        <f t="shared" si="53"/>
        <v>156.978</v>
      </c>
      <c r="M375" s="36">
        <v>1288770.267410442</v>
      </c>
      <c r="N375" s="34">
        <f t="shared" si="58"/>
        <v>176.98499999999999</v>
      </c>
      <c r="O375" s="36">
        <v>1345399.200787626</v>
      </c>
      <c r="P375" s="34">
        <f t="shared" si="59"/>
        <v>196.99200000000002</v>
      </c>
      <c r="Q375" s="36">
        <v>1404626.8292601006</v>
      </c>
      <c r="S375" s="24"/>
      <c r="T375" s="38"/>
      <c r="U375" s="38"/>
      <c r="Z375" s="38"/>
      <c r="AA375" s="38"/>
    </row>
    <row r="376" spans="1:27" ht="12.75">
      <c r="A376" s="104"/>
      <c r="B376" s="33">
        <v>17.26</v>
      </c>
      <c r="C376" s="34">
        <f t="shared" si="50"/>
        <v>146.51280000000003</v>
      </c>
      <c r="D376" s="36">
        <v>1231570.700688892</v>
      </c>
      <c r="E376" s="34">
        <f t="shared" si="56"/>
        <v>165.186</v>
      </c>
      <c r="F376" s="36">
        <v>1288132.8031338528</v>
      </c>
      <c r="G376" s="34">
        <f t="shared" si="57"/>
        <v>183.85920000000002</v>
      </c>
      <c r="H376" s="36">
        <v>1345982.6862343433</v>
      </c>
      <c r="I376" s="37"/>
      <c r="J376" s="104"/>
      <c r="K376" s="34">
        <v>17.56</v>
      </c>
      <c r="L376" s="34">
        <f t="shared" si="53"/>
        <v>159.732</v>
      </c>
      <c r="M376" s="36">
        <v>1309169.1242613038</v>
      </c>
      <c r="N376" s="34">
        <f t="shared" si="58"/>
        <v>180.08999999999997</v>
      </c>
      <c r="O376" s="36">
        <v>1366502.3528473</v>
      </c>
      <c r="P376" s="34">
        <f t="shared" si="59"/>
        <v>200.448</v>
      </c>
      <c r="Q376" s="36">
        <v>1426549.9454497423</v>
      </c>
      <c r="S376" s="24"/>
      <c r="T376" s="38"/>
      <c r="U376" s="38"/>
      <c r="Z376" s="38"/>
      <c r="AA376" s="38"/>
    </row>
    <row r="377" spans="1:27" ht="12.75">
      <c r="A377" s="104"/>
      <c r="B377" s="33">
        <v>17.56</v>
      </c>
      <c r="C377" s="34">
        <f t="shared" si="50"/>
        <v>149.0832</v>
      </c>
      <c r="D377" s="36">
        <v>1251614.8395148767</v>
      </c>
      <c r="E377" s="34">
        <f t="shared" si="56"/>
        <v>168.08399999999997</v>
      </c>
      <c r="F377" s="36">
        <v>1308415.991063559</v>
      </c>
      <c r="G377" s="34">
        <f t="shared" si="57"/>
        <v>187.0848</v>
      </c>
      <c r="H377" s="36">
        <v>1367085.8382940167</v>
      </c>
      <c r="I377" s="37"/>
      <c r="J377" s="104"/>
      <c r="K377" s="34">
        <v>17.86</v>
      </c>
      <c r="L377" s="34">
        <f t="shared" si="53"/>
        <v>162.486</v>
      </c>
      <c r="M377" s="36">
        <v>1329570.5515326352</v>
      </c>
      <c r="N377" s="34">
        <f t="shared" si="58"/>
        <v>183.19499999999996</v>
      </c>
      <c r="O377" s="36">
        <v>1387608.0753274441</v>
      </c>
      <c r="P377" s="34">
        <f t="shared" si="59"/>
        <v>203.904</v>
      </c>
      <c r="Q377" s="36">
        <v>1448475.6320598542</v>
      </c>
      <c r="S377" s="24"/>
      <c r="T377" s="38"/>
      <c r="U377" s="38"/>
      <c r="Z377" s="38"/>
      <c r="AA377" s="38"/>
    </row>
    <row r="378" spans="1:27" ht="12.75">
      <c r="A378" s="104"/>
      <c r="B378" s="33">
        <v>17.86</v>
      </c>
      <c r="C378" s="34">
        <f t="shared" si="50"/>
        <v>151.6536</v>
      </c>
      <c r="D378" s="36">
        <v>1271196.3026562403</v>
      </c>
      <c r="E378" s="34">
        <f t="shared" si="56"/>
        <v>170.982</v>
      </c>
      <c r="F378" s="36">
        <v>1328701.7494137357</v>
      </c>
      <c r="G378" s="34">
        <f t="shared" si="57"/>
        <v>190.31040000000002</v>
      </c>
      <c r="H378" s="36">
        <v>1388188.9903536916</v>
      </c>
      <c r="I378" s="37"/>
      <c r="J378" s="104"/>
      <c r="K378" s="34">
        <v>18.16</v>
      </c>
      <c r="L378" s="34">
        <f t="shared" si="53"/>
        <v>165.24</v>
      </c>
      <c r="M378" s="36">
        <v>1349969.4083834973</v>
      </c>
      <c r="N378" s="34">
        <f t="shared" si="58"/>
        <v>186.29999999999998</v>
      </c>
      <c r="O378" s="36">
        <v>1408711.2273871184</v>
      </c>
      <c r="P378" s="34">
        <f t="shared" si="59"/>
        <v>207.36</v>
      </c>
      <c r="Q378" s="36">
        <v>1470398.748249496</v>
      </c>
      <c r="S378" s="24"/>
      <c r="T378" s="38"/>
      <c r="U378" s="38"/>
      <c r="Z378" s="38"/>
      <c r="AA378" s="38"/>
    </row>
    <row r="379" spans="1:27" ht="12.75">
      <c r="A379" s="104"/>
      <c r="B379" s="33">
        <v>18.16</v>
      </c>
      <c r="C379" s="34">
        <f t="shared" si="50"/>
        <v>154.22400000000002</v>
      </c>
      <c r="D379" s="36">
        <v>1290777.7657976048</v>
      </c>
      <c r="E379" s="34">
        <f t="shared" si="56"/>
        <v>173.88</v>
      </c>
      <c r="F379" s="36">
        <v>1348984.9373434416</v>
      </c>
      <c r="G379" s="34">
        <f t="shared" si="57"/>
        <v>193.53600000000003</v>
      </c>
      <c r="H379" s="36">
        <v>1409292.1424133661</v>
      </c>
      <c r="I379" s="37"/>
      <c r="J379" s="104"/>
      <c r="K379" s="34">
        <v>18.46</v>
      </c>
      <c r="L379" s="34">
        <f t="shared" si="53"/>
        <v>167.99400000000003</v>
      </c>
      <c r="M379" s="36">
        <v>1370368.2652343584</v>
      </c>
      <c r="N379" s="34">
        <f t="shared" si="58"/>
        <v>189.405</v>
      </c>
      <c r="O379" s="36">
        <v>1429814.3794467926</v>
      </c>
      <c r="P379" s="34">
        <f t="shared" si="59"/>
        <v>210.81600000000003</v>
      </c>
      <c r="Q379" s="36">
        <v>1492321.864439138</v>
      </c>
      <c r="S379" s="24"/>
      <c r="T379" s="38"/>
      <c r="U379" s="38"/>
      <c r="Z379" s="38"/>
      <c r="AA379" s="38"/>
    </row>
    <row r="380" spans="1:27" ht="12.75">
      <c r="A380" s="104"/>
      <c r="B380" s="33">
        <v>18.46</v>
      </c>
      <c r="C380" s="34">
        <f t="shared" si="50"/>
        <v>156.7944</v>
      </c>
      <c r="D380" s="36">
        <v>1310366.9402003794</v>
      </c>
      <c r="E380" s="34">
        <f t="shared" si="56"/>
        <v>176.778</v>
      </c>
      <c r="F380" s="36">
        <v>1369270.6956936182</v>
      </c>
      <c r="G380" s="34">
        <f t="shared" si="57"/>
        <v>196.76160000000002</v>
      </c>
      <c r="H380" s="36">
        <v>1430395.2944730402</v>
      </c>
      <c r="I380" s="37"/>
      <c r="J380" s="104"/>
      <c r="K380" s="34">
        <v>18.76</v>
      </c>
      <c r="L380" s="34">
        <f t="shared" si="53"/>
        <v>170.74800000000002</v>
      </c>
      <c r="M380" s="36">
        <v>1390767.12208522</v>
      </c>
      <c r="N380" s="34">
        <f t="shared" si="58"/>
        <v>192.51</v>
      </c>
      <c r="O380" s="36">
        <v>1450914.961085997</v>
      </c>
      <c r="P380" s="34">
        <f t="shared" si="59"/>
        <v>214.27200000000002</v>
      </c>
      <c r="Q380" s="36">
        <v>1514247.5510492502</v>
      </c>
      <c r="S380" s="24"/>
      <c r="T380" s="38"/>
      <c r="U380" s="38"/>
      <c r="Z380" s="38"/>
      <c r="AA380" s="38"/>
    </row>
    <row r="381" spans="1:27" ht="12.75">
      <c r="A381" s="104"/>
      <c r="B381" s="33">
        <v>18.76</v>
      </c>
      <c r="C381" s="34">
        <f t="shared" si="50"/>
        <v>159.3648</v>
      </c>
      <c r="D381" s="36">
        <v>1329940.692080333</v>
      </c>
      <c r="E381" s="34">
        <f t="shared" si="56"/>
        <v>179.676</v>
      </c>
      <c r="F381" s="36">
        <v>1390479.2349925668</v>
      </c>
      <c r="G381" s="34">
        <f t="shared" si="57"/>
        <v>199.98720000000003</v>
      </c>
      <c r="H381" s="36">
        <v>1451498.446532714</v>
      </c>
      <c r="I381" s="37"/>
      <c r="J381" s="104"/>
      <c r="K381" s="34">
        <v>19.06</v>
      </c>
      <c r="L381" s="34">
        <f t="shared" si="53"/>
        <v>173.502</v>
      </c>
      <c r="M381" s="36">
        <v>1411168.5493565518</v>
      </c>
      <c r="N381" s="34">
        <f t="shared" si="58"/>
        <v>195.61499999999998</v>
      </c>
      <c r="O381" s="36">
        <v>1472018.113145671</v>
      </c>
      <c r="P381" s="34">
        <f t="shared" si="59"/>
        <v>217.728</v>
      </c>
      <c r="Q381" s="36">
        <v>1536170.6672388923</v>
      </c>
      <c r="S381" s="24"/>
      <c r="T381" s="38"/>
      <c r="U381" s="38"/>
      <c r="Z381" s="38"/>
      <c r="AA381" s="38"/>
    </row>
    <row r="382" spans="1:27" ht="12.75">
      <c r="A382" s="104"/>
      <c r="B382" s="33">
        <v>19.06</v>
      </c>
      <c r="C382" s="34">
        <f t="shared" si="50"/>
        <v>161.93519999999998</v>
      </c>
      <c r="D382" s="36">
        <v>1349522.1552216962</v>
      </c>
      <c r="E382" s="34">
        <f t="shared" si="56"/>
        <v>182.57399999999998</v>
      </c>
      <c r="F382" s="36">
        <v>1409839.6419735008</v>
      </c>
      <c r="G382" s="34">
        <f t="shared" si="57"/>
        <v>203.2128</v>
      </c>
      <c r="H382" s="36">
        <v>1472601.5985923877</v>
      </c>
      <c r="I382" s="37"/>
      <c r="J382" s="104"/>
      <c r="K382" s="34">
        <v>19.36</v>
      </c>
      <c r="L382" s="34">
        <f t="shared" si="53"/>
        <v>176.25599999999997</v>
      </c>
      <c r="M382" s="36">
        <v>1431567.4062074139</v>
      </c>
      <c r="N382" s="34">
        <f t="shared" si="58"/>
        <v>198.71999999999997</v>
      </c>
      <c r="O382" s="36">
        <v>1493121.2652053453</v>
      </c>
      <c r="P382" s="34">
        <f t="shared" si="59"/>
        <v>221.18399999999997</v>
      </c>
      <c r="Q382" s="36">
        <v>1558093.7834285344</v>
      </c>
      <c r="S382" s="24"/>
      <c r="T382" s="38"/>
      <c r="U382" s="38"/>
      <c r="Z382" s="38"/>
      <c r="AA382" s="38"/>
    </row>
    <row r="383" spans="1:27" ht="12.75">
      <c r="A383" s="104"/>
      <c r="B383" s="33">
        <v>19.36</v>
      </c>
      <c r="C383" s="34">
        <f t="shared" si="50"/>
        <v>164.50560000000002</v>
      </c>
      <c r="D383" s="36">
        <v>1369101.0479425897</v>
      </c>
      <c r="E383" s="34">
        <f t="shared" si="56"/>
        <v>185.47199999999998</v>
      </c>
      <c r="F383" s="36">
        <v>1430122.8299032073</v>
      </c>
      <c r="G383" s="34">
        <f t="shared" si="57"/>
        <v>206.4384</v>
      </c>
      <c r="H383" s="36">
        <v>1493704.7506520622</v>
      </c>
      <c r="I383" s="37"/>
      <c r="J383" s="104"/>
      <c r="K383" s="34">
        <v>19.66</v>
      </c>
      <c r="L383" s="34">
        <f t="shared" si="53"/>
        <v>179.01</v>
      </c>
      <c r="M383" s="36">
        <v>1451966.2630582755</v>
      </c>
      <c r="N383" s="34">
        <f t="shared" si="58"/>
        <v>201.825</v>
      </c>
      <c r="O383" s="36">
        <v>1514224.4172650191</v>
      </c>
      <c r="P383" s="34">
        <f t="shared" si="59"/>
        <v>224.64000000000001</v>
      </c>
      <c r="Q383" s="36">
        <v>1582589.8905087651</v>
      </c>
      <c r="S383" s="24"/>
      <c r="T383" s="38"/>
      <c r="U383" s="38"/>
      <c r="Z383" s="38"/>
      <c r="AA383" s="38"/>
    </row>
    <row r="384" spans="1:27" ht="12.75">
      <c r="A384" s="104"/>
      <c r="B384" s="33">
        <v>19.66</v>
      </c>
      <c r="C384" s="34">
        <f t="shared" si="50"/>
        <v>167.07600000000002</v>
      </c>
      <c r="D384" s="36">
        <v>1388682.5110839545</v>
      </c>
      <c r="E384" s="34">
        <f t="shared" si="56"/>
        <v>188.37</v>
      </c>
      <c r="F384" s="36">
        <v>1450406.017832914</v>
      </c>
      <c r="G384" s="34">
        <f t="shared" si="57"/>
        <v>209.66400000000002</v>
      </c>
      <c r="H384" s="36">
        <v>1514805.3322912662</v>
      </c>
      <c r="I384" s="37"/>
      <c r="J384" s="104"/>
      <c r="K384" s="34">
        <v>19.96</v>
      </c>
      <c r="L384" s="34">
        <f t="shared" si="53"/>
        <v>181.764</v>
      </c>
      <c r="M384" s="36">
        <v>1472365.1199091368</v>
      </c>
      <c r="N384" s="34">
        <f t="shared" si="58"/>
        <v>204.93</v>
      </c>
      <c r="O384" s="36">
        <v>1535324.9989042233</v>
      </c>
      <c r="P384" s="34">
        <f t="shared" si="59"/>
        <v>228.09600000000003</v>
      </c>
      <c r="Q384" s="36">
        <v>1601942.586228289</v>
      </c>
      <c r="S384" s="24"/>
      <c r="T384" s="38"/>
      <c r="U384" s="38"/>
      <c r="Z384" s="38"/>
      <c r="AA384" s="38"/>
    </row>
    <row r="385" spans="1:27" ht="12.75">
      <c r="A385" s="104"/>
      <c r="B385" s="33">
        <v>19.96</v>
      </c>
      <c r="C385" s="34">
        <f t="shared" si="50"/>
        <v>169.64640000000003</v>
      </c>
      <c r="D385" s="36">
        <v>1408263.974225318</v>
      </c>
      <c r="E385" s="34">
        <f t="shared" si="56"/>
        <v>191.268</v>
      </c>
      <c r="F385" s="36">
        <v>1470691.7761830897</v>
      </c>
      <c r="G385" s="34">
        <f t="shared" si="57"/>
        <v>212.88960000000003</v>
      </c>
      <c r="H385" s="36">
        <v>1535908.484350941</v>
      </c>
      <c r="I385" s="37"/>
      <c r="J385" s="104"/>
      <c r="K385" s="34">
        <v>20.26</v>
      </c>
      <c r="L385" s="34">
        <f t="shared" si="53"/>
        <v>184.518</v>
      </c>
      <c r="M385" s="36">
        <v>1492763.976759999</v>
      </c>
      <c r="N385" s="34">
        <f t="shared" si="58"/>
        <v>208.035</v>
      </c>
      <c r="O385" s="36">
        <v>1556428.1509638971</v>
      </c>
      <c r="P385" s="34">
        <f t="shared" si="59"/>
        <v>231.55200000000002</v>
      </c>
      <c r="Q385" s="36">
        <v>1623865.7024179306</v>
      </c>
      <c r="S385" s="24"/>
      <c r="T385" s="38"/>
      <c r="U385" s="38"/>
      <c r="Z385" s="38"/>
      <c r="AA385" s="38"/>
    </row>
    <row r="386" spans="1:27" ht="12.75">
      <c r="A386" s="104"/>
      <c r="B386" s="33">
        <v>20.26</v>
      </c>
      <c r="C386" s="34">
        <f t="shared" si="50"/>
        <v>172.21680000000003</v>
      </c>
      <c r="D386" s="36">
        <v>1427845.4373666816</v>
      </c>
      <c r="E386" s="34">
        <f t="shared" si="56"/>
        <v>194.16600000000003</v>
      </c>
      <c r="F386" s="36">
        <v>1490977.534533266</v>
      </c>
      <c r="G386" s="34">
        <f t="shared" si="57"/>
        <v>216.11520000000004</v>
      </c>
      <c r="H386" s="36">
        <v>1557011.6364106145</v>
      </c>
      <c r="I386" s="37"/>
      <c r="J386" s="42"/>
      <c r="K386" s="39"/>
      <c r="L386" s="40"/>
      <c r="M386" s="26"/>
      <c r="N386" s="40"/>
      <c r="O386" s="26"/>
      <c r="P386" s="40"/>
      <c r="Q386" s="26"/>
      <c r="S386" s="24"/>
      <c r="T386" s="38"/>
      <c r="U386" s="38"/>
      <c r="Z386" s="38"/>
      <c r="AA386" s="38"/>
    </row>
    <row r="387" spans="1:27" ht="12.75">
      <c r="A387" s="104"/>
      <c r="B387" s="33">
        <v>20.56</v>
      </c>
      <c r="C387" s="34">
        <f t="shared" si="50"/>
        <v>174.78719999999998</v>
      </c>
      <c r="D387" s="36">
        <v>1447426.9005080462</v>
      </c>
      <c r="E387" s="34">
        <f t="shared" si="56"/>
        <v>197.06399999999996</v>
      </c>
      <c r="F387" s="36">
        <v>1511260.722462972</v>
      </c>
      <c r="G387" s="34">
        <f t="shared" si="57"/>
        <v>219.34079999999997</v>
      </c>
      <c r="H387" s="36">
        <v>1578114.788470289</v>
      </c>
      <c r="I387" s="37"/>
      <c r="J387" s="42"/>
      <c r="K387" s="39"/>
      <c r="L387" s="40"/>
      <c r="M387" s="26"/>
      <c r="N387" s="40"/>
      <c r="O387" s="26"/>
      <c r="P387" s="40"/>
      <c r="Q387" s="26"/>
      <c r="S387" s="24"/>
      <c r="T387" s="38"/>
      <c r="U387" s="38"/>
      <c r="Z387" s="38"/>
      <c r="AA387" s="38"/>
    </row>
    <row r="388" spans="1:27" ht="12.75">
      <c r="A388" s="104"/>
      <c r="B388" s="33">
        <v>20.86</v>
      </c>
      <c r="C388" s="34">
        <f t="shared" si="50"/>
        <v>177.3576</v>
      </c>
      <c r="D388" s="36">
        <v>1467008.36364941</v>
      </c>
      <c r="E388" s="34">
        <f t="shared" si="56"/>
        <v>199.962</v>
      </c>
      <c r="F388" s="36">
        <v>1531546.4808131487</v>
      </c>
      <c r="G388" s="34">
        <f t="shared" si="57"/>
        <v>222.5664</v>
      </c>
      <c r="H388" s="36">
        <v>1599215.370109493</v>
      </c>
      <c r="I388" s="37"/>
      <c r="J388" s="39"/>
      <c r="K388" s="39"/>
      <c r="L388" s="40"/>
      <c r="M388" s="26"/>
      <c r="N388" s="40"/>
      <c r="O388" s="26"/>
      <c r="P388" s="40"/>
      <c r="Q388" s="26"/>
      <c r="S388" s="24"/>
      <c r="T388" s="38"/>
      <c r="U388" s="38"/>
      <c r="Z388" s="38"/>
      <c r="AA388" s="38"/>
    </row>
    <row r="389" spans="1:27" ht="12.75">
      <c r="A389" s="104"/>
      <c r="B389" s="33">
        <v>21.16</v>
      </c>
      <c r="C389" s="34">
        <f t="shared" si="50"/>
        <v>179.928</v>
      </c>
      <c r="D389" s="36">
        <v>1486589.8267907733</v>
      </c>
      <c r="E389" s="34">
        <f t="shared" si="56"/>
        <v>202.85999999999999</v>
      </c>
      <c r="F389" s="36">
        <v>1551829.6687428553</v>
      </c>
      <c r="G389" s="34">
        <f t="shared" si="57"/>
        <v>225.792</v>
      </c>
      <c r="H389" s="36">
        <v>1620318.5221691672</v>
      </c>
      <c r="I389" s="37"/>
      <c r="J389" s="39"/>
      <c r="K389" s="39"/>
      <c r="L389" s="40"/>
      <c r="M389" s="26"/>
      <c r="N389" s="40"/>
      <c r="O389" s="26"/>
      <c r="P389" s="40"/>
      <c r="Q389" s="26"/>
      <c r="S389" s="24"/>
      <c r="T389" s="38"/>
      <c r="U389" s="38"/>
      <c r="Z389" s="38"/>
      <c r="AA389" s="38"/>
    </row>
    <row r="390" spans="1:26" ht="12.75">
      <c r="A390" s="41"/>
      <c r="B390" s="24"/>
      <c r="C390" s="25"/>
      <c r="D390" s="26"/>
      <c r="E390" s="25"/>
      <c r="F390" s="26"/>
      <c r="G390" s="25"/>
      <c r="H390" s="26"/>
      <c r="I390" s="30"/>
      <c r="J390" s="24"/>
      <c r="K390" s="24"/>
      <c r="L390" s="25"/>
      <c r="M390" s="26"/>
      <c r="N390" s="25"/>
      <c r="O390" s="26"/>
      <c r="P390" s="25"/>
      <c r="Q390" s="26"/>
      <c r="S390" s="24"/>
      <c r="T390" s="38"/>
      <c r="U390" s="38"/>
      <c r="Z390" s="38"/>
    </row>
    <row r="391" spans="1:26" ht="12.75">
      <c r="A391" s="41"/>
      <c r="B391" s="24"/>
      <c r="C391" s="25"/>
      <c r="D391" s="26"/>
      <c r="E391" s="25"/>
      <c r="F391" s="26"/>
      <c r="G391" s="25"/>
      <c r="H391" s="26"/>
      <c r="I391" s="30"/>
      <c r="J391" s="24"/>
      <c r="K391" s="24"/>
      <c r="L391" s="25"/>
      <c r="M391" s="26"/>
      <c r="N391" s="25"/>
      <c r="O391" s="26"/>
      <c r="P391" s="25"/>
      <c r="Q391" s="26"/>
      <c r="S391" s="24"/>
      <c r="T391" s="38"/>
      <c r="U391" s="38"/>
      <c r="Z391" s="38"/>
    </row>
    <row r="392" spans="1:26" s="46" customFormat="1" ht="12.75" customHeight="1">
      <c r="A392" s="107" t="s">
        <v>5</v>
      </c>
      <c r="B392" s="107"/>
      <c r="C392" s="105" t="s">
        <v>6</v>
      </c>
      <c r="D392" s="106"/>
      <c r="E392" s="105" t="s">
        <v>7</v>
      </c>
      <c r="F392" s="106"/>
      <c r="G392" s="105" t="s">
        <v>8</v>
      </c>
      <c r="H392" s="106"/>
      <c r="I392" s="45"/>
      <c r="J392" s="107" t="s">
        <v>5</v>
      </c>
      <c r="K392" s="107"/>
      <c r="L392" s="105" t="s">
        <v>6</v>
      </c>
      <c r="M392" s="106"/>
      <c r="N392" s="105" t="s">
        <v>7</v>
      </c>
      <c r="O392" s="106"/>
      <c r="P392" s="105" t="s">
        <v>8</v>
      </c>
      <c r="Q392" s="106"/>
      <c r="S392" s="47"/>
      <c r="T392" s="48"/>
      <c r="U392" s="48"/>
      <c r="Z392" s="48"/>
    </row>
    <row r="393" spans="1:26" s="46" customFormat="1" ht="14.25">
      <c r="A393" s="107"/>
      <c r="B393" s="107"/>
      <c r="C393" s="49" t="s">
        <v>9</v>
      </c>
      <c r="D393" s="50" t="s">
        <v>10</v>
      </c>
      <c r="E393" s="49" t="s">
        <v>9</v>
      </c>
      <c r="F393" s="50" t="s">
        <v>10</v>
      </c>
      <c r="G393" s="49" t="s">
        <v>9</v>
      </c>
      <c r="H393" s="50" t="s">
        <v>10</v>
      </c>
      <c r="I393" s="45"/>
      <c r="J393" s="107"/>
      <c r="K393" s="107"/>
      <c r="L393" s="49" t="s">
        <v>9</v>
      </c>
      <c r="M393" s="50" t="s">
        <v>10</v>
      </c>
      <c r="N393" s="49" t="s">
        <v>9</v>
      </c>
      <c r="O393" s="50" t="s">
        <v>10</v>
      </c>
      <c r="P393" s="49" t="s">
        <v>9</v>
      </c>
      <c r="Q393" s="50" t="s">
        <v>10</v>
      </c>
      <c r="S393" s="47"/>
      <c r="T393" s="48"/>
      <c r="U393" s="48"/>
      <c r="Z393" s="48"/>
    </row>
    <row r="394" spans="1:27" ht="12.75">
      <c r="A394" s="104">
        <v>4.96</v>
      </c>
      <c r="B394" s="33">
        <v>4.96</v>
      </c>
      <c r="C394" s="34">
        <f aca="true" t="shared" si="60" ref="C394:C445">(4.96-0.16)*(B394-0.16)*(2.2-0.16)</f>
        <v>47.001599999999996</v>
      </c>
      <c r="D394" s="36">
        <v>474566.44971612684</v>
      </c>
      <c r="E394" s="34">
        <f aca="true" t="shared" si="61" ref="E394:E425">(4.96-0.16)*(B394-0.16)*(2.46-0.16)</f>
        <v>52.992</v>
      </c>
      <c r="F394" s="36">
        <v>501532.7308681416</v>
      </c>
      <c r="G394" s="34">
        <f aca="true" t="shared" si="62" ref="G394:G425">(4.96-0.16)*(B394-0.16)*(2.72-0.16)</f>
        <v>58.9824</v>
      </c>
      <c r="H394" s="36">
        <v>528378.2022580609</v>
      </c>
      <c r="I394" s="37"/>
      <c r="J394" s="104">
        <v>5.26</v>
      </c>
      <c r="K394" s="34">
        <v>5.26</v>
      </c>
      <c r="L394" s="34">
        <f aca="true" t="shared" si="63" ref="L394:L444">(5.26-0.16)*(K394-0.16)*(2.2-0.16)</f>
        <v>53.060399999999994</v>
      </c>
      <c r="M394" s="36">
        <v>518063.10491147474</v>
      </c>
      <c r="N394" s="34">
        <f aca="true" t="shared" si="64" ref="N394:N425">(5.26-0.16)*(K394-0.16)*(2.46-0.16)</f>
        <v>59.82299999999999</v>
      </c>
      <c r="O394" s="36">
        <v>546666.7439029552</v>
      </c>
      <c r="P394" s="34">
        <f aca="true" t="shared" si="65" ref="P394:P425">(5.26-0.16)*(K394-0.16)*(2.72-0.16)</f>
        <v>66.5856</v>
      </c>
      <c r="Q394" s="36">
        <v>575157.2843937504</v>
      </c>
      <c r="S394" s="24"/>
      <c r="T394" s="38"/>
      <c r="U394" s="38"/>
      <c r="Z394" s="38"/>
      <c r="AA394" s="38"/>
    </row>
    <row r="395" spans="1:27" ht="12.75">
      <c r="A395" s="104"/>
      <c r="B395" s="33">
        <v>5.26</v>
      </c>
      <c r="C395" s="34">
        <f t="shared" si="60"/>
        <v>49.93919999999999</v>
      </c>
      <c r="D395" s="36">
        <v>495790.41153789667</v>
      </c>
      <c r="E395" s="34">
        <f t="shared" si="61"/>
        <v>56.30399999999999</v>
      </c>
      <c r="F395" s="36">
        <v>523571.515978939</v>
      </c>
      <c r="G395" s="34">
        <f t="shared" si="62"/>
        <v>62.66879999999999</v>
      </c>
      <c r="H395" s="36">
        <v>551357.7612609217</v>
      </c>
      <c r="I395" s="37"/>
      <c r="J395" s="104"/>
      <c r="K395" s="34">
        <v>5.56</v>
      </c>
      <c r="L395" s="34">
        <f t="shared" si="63"/>
        <v>56.18159999999999</v>
      </c>
      <c r="M395" s="36">
        <v>540335.7982850529</v>
      </c>
      <c r="N395" s="34">
        <f t="shared" si="64"/>
        <v>63.341999999999985</v>
      </c>
      <c r="O395" s="36">
        <v>569761.971826971</v>
      </c>
      <c r="P395" s="34">
        <f t="shared" si="65"/>
        <v>70.5024</v>
      </c>
      <c r="Q395" s="36">
        <v>598956.8075265789</v>
      </c>
      <c r="S395" s="24"/>
      <c r="T395" s="38"/>
      <c r="U395" s="38"/>
      <c r="Z395" s="38"/>
      <c r="AA395" s="38"/>
    </row>
    <row r="396" spans="1:27" ht="12.75">
      <c r="A396" s="104"/>
      <c r="B396" s="33">
        <v>5.56</v>
      </c>
      <c r="C396" s="34">
        <f t="shared" si="60"/>
        <v>52.876799999999996</v>
      </c>
      <c r="D396" s="36">
        <v>517124.9014398813</v>
      </c>
      <c r="E396" s="34">
        <f t="shared" si="61"/>
        <v>59.61599999999999</v>
      </c>
      <c r="F396" s="36">
        <v>545610.3010897362</v>
      </c>
      <c r="G396" s="34">
        <f t="shared" si="62"/>
        <v>66.3552</v>
      </c>
      <c r="H396" s="36">
        <v>574100.8415805313</v>
      </c>
      <c r="I396" s="37"/>
      <c r="J396" s="104"/>
      <c r="K396" s="34">
        <v>5.86</v>
      </c>
      <c r="L396" s="34">
        <f t="shared" si="63"/>
        <v>59.302800000000005</v>
      </c>
      <c r="M396" s="36">
        <v>562608.491658631</v>
      </c>
      <c r="N396" s="34">
        <f t="shared" si="64"/>
        <v>66.86099999999999</v>
      </c>
      <c r="O396" s="36">
        <v>592857.1997509873</v>
      </c>
      <c r="P396" s="34">
        <f t="shared" si="65"/>
        <v>74.4192</v>
      </c>
      <c r="Q396" s="36">
        <v>622756.3306594075</v>
      </c>
      <c r="S396" s="24"/>
      <c r="T396" s="38"/>
      <c r="U396" s="38"/>
      <c r="Z396" s="38"/>
      <c r="AA396" s="38"/>
    </row>
    <row r="397" spans="1:27" ht="12.75">
      <c r="A397" s="104"/>
      <c r="B397" s="33">
        <v>5.86</v>
      </c>
      <c r="C397" s="34">
        <f t="shared" si="60"/>
        <v>55.8144</v>
      </c>
      <c r="D397" s="36">
        <v>538341.1520002409</v>
      </c>
      <c r="E397" s="34">
        <f t="shared" si="61"/>
        <v>62.928</v>
      </c>
      <c r="F397" s="36">
        <v>567651.6566210038</v>
      </c>
      <c r="G397" s="34">
        <f t="shared" si="62"/>
        <v>70.0416</v>
      </c>
      <c r="H397" s="36">
        <v>574114.3425598256</v>
      </c>
      <c r="I397" s="37"/>
      <c r="J397" s="104"/>
      <c r="K397" s="34">
        <v>6.16</v>
      </c>
      <c r="L397" s="34">
        <f t="shared" si="63"/>
        <v>62.424</v>
      </c>
      <c r="M397" s="36">
        <v>584886.3258731494</v>
      </c>
      <c r="N397" s="34">
        <f t="shared" si="64"/>
        <v>70.38</v>
      </c>
      <c r="O397" s="36">
        <v>615954.9980954737</v>
      </c>
      <c r="P397" s="34">
        <f t="shared" si="65"/>
        <v>78.336</v>
      </c>
      <c r="Q397" s="36">
        <v>646555.8537922362</v>
      </c>
      <c r="S397" s="24"/>
      <c r="T397" s="38"/>
      <c r="U397" s="38"/>
      <c r="Z397" s="38"/>
      <c r="AA397" s="38"/>
    </row>
    <row r="398" spans="1:27" ht="12.75">
      <c r="A398" s="104"/>
      <c r="B398" s="33">
        <v>6.16</v>
      </c>
      <c r="C398" s="34">
        <f t="shared" si="60"/>
        <v>58.751999999999995</v>
      </c>
      <c r="D398" s="36">
        <v>559680.782743166</v>
      </c>
      <c r="E398" s="34">
        <f t="shared" si="61"/>
        <v>66.24</v>
      </c>
      <c r="F398" s="36">
        <v>589693.0121522715</v>
      </c>
      <c r="G398" s="34">
        <f t="shared" si="62"/>
        <v>73.728</v>
      </c>
      <c r="H398" s="36">
        <v>619823.4809030023</v>
      </c>
      <c r="I398" s="37"/>
      <c r="J398" s="104"/>
      <c r="K398" s="34">
        <v>6.46</v>
      </c>
      <c r="L398" s="34">
        <f t="shared" si="63"/>
        <v>65.5452</v>
      </c>
      <c r="M398" s="36">
        <v>607159.0192467276</v>
      </c>
      <c r="N398" s="34">
        <f t="shared" si="64"/>
        <v>73.89899999999999</v>
      </c>
      <c r="O398" s="36">
        <v>639047.6555990195</v>
      </c>
      <c r="P398" s="34">
        <f t="shared" si="65"/>
        <v>82.2528</v>
      </c>
      <c r="Q398" s="36">
        <v>670355.3769250648</v>
      </c>
      <c r="S398" s="24"/>
      <c r="T398" s="38"/>
      <c r="U398" s="38"/>
      <c r="Z398" s="38"/>
      <c r="AA398" s="38"/>
    </row>
    <row r="399" spans="1:27" ht="12.75">
      <c r="A399" s="104"/>
      <c r="B399" s="33">
        <v>6.46</v>
      </c>
      <c r="C399" s="34">
        <f t="shared" si="60"/>
        <v>61.6896</v>
      </c>
      <c r="D399" s="36">
        <v>580899.6037239954</v>
      </c>
      <c r="E399" s="34">
        <f t="shared" si="61"/>
        <v>69.55199999999999</v>
      </c>
      <c r="F399" s="36">
        <v>611850.0366046942</v>
      </c>
      <c r="G399" s="34">
        <f t="shared" si="62"/>
        <v>77.4144</v>
      </c>
      <c r="H399" s="36">
        <v>642682.2301437671</v>
      </c>
      <c r="I399" s="37"/>
      <c r="J399" s="104"/>
      <c r="K399" s="34">
        <v>6.76</v>
      </c>
      <c r="L399" s="34">
        <f t="shared" si="63"/>
        <v>68.6664</v>
      </c>
      <c r="M399" s="36">
        <v>629431.7126203057</v>
      </c>
      <c r="N399" s="34">
        <f t="shared" si="64"/>
        <v>77.41799999999999</v>
      </c>
      <c r="O399" s="36">
        <v>662145.453943506</v>
      </c>
      <c r="P399" s="34">
        <f t="shared" si="65"/>
        <v>86.16959999999999</v>
      </c>
      <c r="Q399" s="36">
        <v>694154.9000578936</v>
      </c>
      <c r="S399" s="24"/>
      <c r="T399" s="38"/>
      <c r="U399" s="38"/>
      <c r="Z399" s="38"/>
      <c r="AA399" s="38"/>
    </row>
    <row r="400" spans="1:27" ht="12.75">
      <c r="A400" s="104"/>
      <c r="B400" s="33">
        <v>6.76</v>
      </c>
      <c r="C400" s="34">
        <f t="shared" si="60"/>
        <v>64.62719999999999</v>
      </c>
      <c r="D400" s="36">
        <v>602118.4247048249</v>
      </c>
      <c r="E400" s="34">
        <f t="shared" si="61"/>
        <v>72.86399999999999</v>
      </c>
      <c r="F400" s="36">
        <v>633891.3921359617</v>
      </c>
      <c r="G400" s="34">
        <f t="shared" si="62"/>
        <v>81.10079999999999</v>
      </c>
      <c r="H400" s="36">
        <v>665546.1202254728</v>
      </c>
      <c r="I400" s="37"/>
      <c r="J400" s="104"/>
      <c r="K400" s="34">
        <v>7.06</v>
      </c>
      <c r="L400" s="34">
        <f t="shared" si="63"/>
        <v>71.7876</v>
      </c>
      <c r="M400" s="36">
        <v>651706.9764143539</v>
      </c>
      <c r="N400" s="34">
        <f t="shared" si="64"/>
        <v>80.93699999999998</v>
      </c>
      <c r="O400" s="36">
        <v>685238.1114470521</v>
      </c>
      <c r="P400" s="34">
        <f t="shared" si="65"/>
        <v>90.0864</v>
      </c>
      <c r="Q400" s="36">
        <v>717951.8527702519</v>
      </c>
      <c r="S400" s="24"/>
      <c r="T400" s="38"/>
      <c r="U400" s="38"/>
      <c r="Z400" s="38"/>
      <c r="AA400" s="38"/>
    </row>
    <row r="401" spans="1:27" ht="12.75">
      <c r="A401" s="104"/>
      <c r="B401" s="33">
        <v>7.06</v>
      </c>
      <c r="C401" s="34">
        <f t="shared" si="60"/>
        <v>67.56479999999999</v>
      </c>
      <c r="D401" s="36">
        <v>623455.4850272798</v>
      </c>
      <c r="E401" s="34">
        <f t="shared" si="61"/>
        <v>76.17599999999999</v>
      </c>
      <c r="F401" s="36">
        <v>655811.9379051334</v>
      </c>
      <c r="G401" s="34">
        <f t="shared" si="62"/>
        <v>84.7872</v>
      </c>
      <c r="H401" s="36">
        <v>688404.869466238</v>
      </c>
      <c r="I401" s="37"/>
      <c r="J401" s="104"/>
      <c r="K401" s="34">
        <v>7.36</v>
      </c>
      <c r="L401" s="34">
        <f t="shared" si="63"/>
        <v>74.9088</v>
      </c>
      <c r="M401" s="36">
        <v>673982.2402084023</v>
      </c>
      <c r="N401" s="34">
        <f t="shared" si="64"/>
        <v>84.45599999999999</v>
      </c>
      <c r="O401" s="36">
        <v>708335.9097915381</v>
      </c>
      <c r="P401" s="34">
        <f t="shared" si="65"/>
        <v>94.00319999999999</v>
      </c>
      <c r="Q401" s="36">
        <v>741751.3759030808</v>
      </c>
      <c r="S401" s="24"/>
      <c r="T401" s="38"/>
      <c r="U401" s="38"/>
      <c r="Z401" s="38"/>
      <c r="AA401" s="38"/>
    </row>
    <row r="402" spans="1:27" ht="12.75">
      <c r="A402" s="104"/>
      <c r="B402" s="33">
        <v>7.36</v>
      </c>
      <c r="C402" s="34">
        <f t="shared" si="60"/>
        <v>70.50240000000001</v>
      </c>
      <c r="D402" s="36">
        <v>644792.5453497348</v>
      </c>
      <c r="E402" s="34">
        <f t="shared" si="61"/>
        <v>79.488</v>
      </c>
      <c r="F402" s="36">
        <v>677971.5327780263</v>
      </c>
      <c r="G402" s="34">
        <f t="shared" si="62"/>
        <v>88.4736</v>
      </c>
      <c r="H402" s="36">
        <v>711266.1891274733</v>
      </c>
      <c r="I402" s="37"/>
      <c r="J402" s="104"/>
      <c r="K402" s="34">
        <v>7.66</v>
      </c>
      <c r="L402" s="34">
        <f t="shared" si="63"/>
        <v>78.03</v>
      </c>
      <c r="M402" s="36">
        <v>696254.9335819805</v>
      </c>
      <c r="N402" s="34">
        <f t="shared" si="64"/>
        <v>87.975</v>
      </c>
      <c r="O402" s="36">
        <v>731433.7081360243</v>
      </c>
      <c r="P402" s="34">
        <f t="shared" si="65"/>
        <v>97.92</v>
      </c>
      <c r="Q402" s="36">
        <v>765550.8990359093</v>
      </c>
      <c r="S402" s="24"/>
      <c r="T402" s="38"/>
      <c r="U402" s="38"/>
      <c r="Z402" s="38"/>
      <c r="AA402" s="38"/>
    </row>
    <row r="403" spans="1:27" ht="12.75">
      <c r="A403" s="104"/>
      <c r="B403" s="33">
        <v>7.66</v>
      </c>
      <c r="C403" s="34">
        <f t="shared" si="60"/>
        <v>73.44</v>
      </c>
      <c r="D403" s="36">
        <v>666013.9367510345</v>
      </c>
      <c r="E403" s="34">
        <f t="shared" si="61"/>
        <v>82.8</v>
      </c>
      <c r="F403" s="36">
        <v>700010.3178888238</v>
      </c>
      <c r="G403" s="34">
        <f t="shared" si="62"/>
        <v>92.16</v>
      </c>
      <c r="H403" s="36">
        <v>734124.9383682384</v>
      </c>
      <c r="I403" s="37"/>
      <c r="J403" s="104"/>
      <c r="K403" s="34">
        <v>7.96</v>
      </c>
      <c r="L403" s="34">
        <f t="shared" si="63"/>
        <v>81.15119999999999</v>
      </c>
      <c r="M403" s="36">
        <v>718532.7677964986</v>
      </c>
      <c r="N403" s="34">
        <f t="shared" si="64"/>
        <v>91.49399999999999</v>
      </c>
      <c r="O403" s="36">
        <v>754526.3656395702</v>
      </c>
      <c r="P403" s="34">
        <f t="shared" si="65"/>
        <v>101.83679999999998</v>
      </c>
      <c r="Q403" s="36">
        <v>789350.4221687379</v>
      </c>
      <c r="S403" s="24"/>
      <c r="T403" s="38"/>
      <c r="U403" s="38"/>
      <c r="Z403" s="38"/>
      <c r="AA403" s="38"/>
    </row>
    <row r="404" spans="1:27" ht="12.75">
      <c r="A404" s="104"/>
      <c r="B404" s="33">
        <v>7.96</v>
      </c>
      <c r="C404" s="34">
        <f t="shared" si="60"/>
        <v>76.3776</v>
      </c>
      <c r="D404" s="36">
        <v>687230.1873113939</v>
      </c>
      <c r="E404" s="34">
        <f t="shared" si="61"/>
        <v>86.112</v>
      </c>
      <c r="F404" s="36">
        <v>722167.3423412464</v>
      </c>
      <c r="G404" s="34">
        <f t="shared" si="62"/>
        <v>95.8464</v>
      </c>
      <c r="H404" s="36">
        <v>756986.2580294737</v>
      </c>
      <c r="I404" s="37"/>
      <c r="J404" s="104"/>
      <c r="K404" s="34">
        <v>8.26</v>
      </c>
      <c r="L404" s="34">
        <f t="shared" si="63"/>
        <v>84.27239999999999</v>
      </c>
      <c r="M404" s="36">
        <v>740805.4611700769</v>
      </c>
      <c r="N404" s="34">
        <f t="shared" si="64"/>
        <v>95.01299999999998</v>
      </c>
      <c r="O404" s="36">
        <v>777624.1639840564</v>
      </c>
      <c r="P404" s="34">
        <f t="shared" si="65"/>
        <v>105.75359999999999</v>
      </c>
      <c r="Q404" s="36">
        <v>813147.3748810963</v>
      </c>
      <c r="S404" s="24"/>
      <c r="T404" s="38"/>
      <c r="U404" s="38"/>
      <c r="Z404" s="38"/>
      <c r="AA404" s="38"/>
    </row>
    <row r="405" spans="1:27" ht="12.75">
      <c r="A405" s="104"/>
      <c r="B405" s="33">
        <v>8.26</v>
      </c>
      <c r="C405" s="34">
        <f t="shared" si="60"/>
        <v>79.31519999999999</v>
      </c>
      <c r="D405" s="36">
        <v>708454.1491331635</v>
      </c>
      <c r="E405" s="34">
        <f t="shared" si="61"/>
        <v>89.42399999999998</v>
      </c>
      <c r="F405" s="36">
        <v>736784.5858635589</v>
      </c>
      <c r="G405" s="34">
        <f t="shared" si="62"/>
        <v>99.5328</v>
      </c>
      <c r="H405" s="36">
        <v>779847.577690709</v>
      </c>
      <c r="I405" s="37"/>
      <c r="J405" s="104"/>
      <c r="K405" s="34">
        <v>8.56</v>
      </c>
      <c r="L405" s="34">
        <f t="shared" si="63"/>
        <v>87.39359999999999</v>
      </c>
      <c r="M405" s="36">
        <v>763078.1545436552</v>
      </c>
      <c r="N405" s="34">
        <f t="shared" si="64"/>
        <v>98.53199999999998</v>
      </c>
      <c r="O405" s="36">
        <v>800716.8214876027</v>
      </c>
      <c r="P405" s="34">
        <f t="shared" si="65"/>
        <v>109.67039999999999</v>
      </c>
      <c r="Q405" s="36">
        <v>836946.8980139251</v>
      </c>
      <c r="S405" s="24"/>
      <c r="T405" s="38"/>
      <c r="U405" s="38"/>
      <c r="Z405" s="38"/>
      <c r="AA405" s="38"/>
    </row>
    <row r="406" spans="1:27" ht="12.75">
      <c r="A406" s="104"/>
      <c r="B406" s="33">
        <v>8.56</v>
      </c>
      <c r="C406" s="34">
        <f t="shared" si="60"/>
        <v>82.25280000000001</v>
      </c>
      <c r="D406" s="36">
        <v>729904.3079563036</v>
      </c>
      <c r="E406" s="34">
        <f t="shared" si="61"/>
        <v>92.73599999999999</v>
      </c>
      <c r="F406" s="36">
        <v>744209.5577638205</v>
      </c>
      <c r="G406" s="34">
        <f t="shared" si="62"/>
        <v>103.2192</v>
      </c>
      <c r="H406" s="36">
        <v>802706.3269314745</v>
      </c>
      <c r="I406" s="37"/>
      <c r="J406" s="104"/>
      <c r="K406" s="34">
        <v>8.86</v>
      </c>
      <c r="L406" s="34">
        <f t="shared" si="63"/>
        <v>90.51479999999998</v>
      </c>
      <c r="M406" s="36">
        <v>785353.4183377032</v>
      </c>
      <c r="N406" s="34">
        <f t="shared" si="64"/>
        <v>102.05099999999997</v>
      </c>
      <c r="O406" s="36">
        <v>823814.6198320888</v>
      </c>
      <c r="P406" s="34">
        <f t="shared" si="65"/>
        <v>113.58719999999998</v>
      </c>
      <c r="Q406" s="36">
        <v>860748.9915672238</v>
      </c>
      <c r="S406" s="24"/>
      <c r="T406" s="38"/>
      <c r="U406" s="38"/>
      <c r="Z406" s="38"/>
      <c r="AA406" s="38"/>
    </row>
    <row r="407" spans="1:27" ht="12.75">
      <c r="A407" s="104"/>
      <c r="B407" s="33">
        <v>8.86</v>
      </c>
      <c r="C407" s="34">
        <f t="shared" si="60"/>
        <v>85.1904</v>
      </c>
      <c r="D407" s="36">
        <v>751125.6993576033</v>
      </c>
      <c r="E407" s="34">
        <f t="shared" si="61"/>
        <v>96.04799999999999</v>
      </c>
      <c r="F407" s="36">
        <v>788286.2680941089</v>
      </c>
      <c r="G407" s="34">
        <f t="shared" si="62"/>
        <v>106.90559999999999</v>
      </c>
      <c r="H407" s="36">
        <v>825567.6465927097</v>
      </c>
      <c r="I407" s="37"/>
      <c r="J407" s="104"/>
      <c r="K407" s="34">
        <v>9.16</v>
      </c>
      <c r="L407" s="34">
        <f t="shared" si="63"/>
        <v>93.636</v>
      </c>
      <c r="M407" s="36">
        <v>807628.6821317516</v>
      </c>
      <c r="N407" s="34">
        <f t="shared" si="64"/>
        <v>105.57</v>
      </c>
      <c r="O407" s="36">
        <v>846907.2773356348</v>
      </c>
      <c r="P407" s="34">
        <f t="shared" si="65"/>
        <v>117.504</v>
      </c>
      <c r="Q407" s="36">
        <v>884548.5147000524</v>
      </c>
      <c r="S407" s="24"/>
      <c r="T407" s="38"/>
      <c r="U407" s="38"/>
      <c r="Z407" s="38"/>
      <c r="AA407" s="38"/>
    </row>
    <row r="408" spans="1:27" ht="12.75">
      <c r="A408" s="104"/>
      <c r="B408" s="33">
        <v>9.16</v>
      </c>
      <c r="C408" s="34">
        <f t="shared" si="60"/>
        <v>88.12799999999999</v>
      </c>
      <c r="D408" s="36">
        <v>772344.5203384327</v>
      </c>
      <c r="E408" s="34">
        <f t="shared" si="61"/>
        <v>99.35999999999999</v>
      </c>
      <c r="F408" s="36">
        <v>810327.6236253763</v>
      </c>
      <c r="G408" s="34">
        <f t="shared" si="62"/>
        <v>110.59199999999998</v>
      </c>
      <c r="H408" s="36">
        <v>848426.3958334749</v>
      </c>
      <c r="I408" s="37"/>
      <c r="J408" s="104"/>
      <c r="K408" s="34">
        <v>9.46</v>
      </c>
      <c r="L408" s="34">
        <f t="shared" si="63"/>
        <v>96.7572</v>
      </c>
      <c r="M408" s="36">
        <v>829901.3755053296</v>
      </c>
      <c r="N408" s="34">
        <f t="shared" si="64"/>
        <v>109.08899999999998</v>
      </c>
      <c r="O408" s="36">
        <v>870005.075680121</v>
      </c>
      <c r="P408" s="34">
        <f t="shared" si="65"/>
        <v>121.4208</v>
      </c>
      <c r="Q408" s="36">
        <v>908345.4674124108</v>
      </c>
      <c r="S408" s="24"/>
      <c r="T408" s="38"/>
      <c r="U408" s="38"/>
      <c r="Z408" s="38"/>
      <c r="AA408" s="38"/>
    </row>
    <row r="409" spans="1:27" ht="12.75">
      <c r="A409" s="104"/>
      <c r="B409" s="33">
        <v>9.46</v>
      </c>
      <c r="C409" s="34">
        <f t="shared" si="60"/>
        <v>91.0656</v>
      </c>
      <c r="D409" s="36">
        <v>793563.3076181285</v>
      </c>
      <c r="E409" s="34">
        <f t="shared" si="61"/>
        <v>102.672</v>
      </c>
      <c r="F409" s="36">
        <v>832371.5495771138</v>
      </c>
      <c r="G409" s="34">
        <f t="shared" si="62"/>
        <v>114.2784</v>
      </c>
      <c r="H409" s="36">
        <v>871287.71549471</v>
      </c>
      <c r="I409" s="37"/>
      <c r="J409" s="104"/>
      <c r="K409" s="34">
        <v>9.76</v>
      </c>
      <c r="L409" s="34">
        <f t="shared" si="63"/>
        <v>99.87839999999998</v>
      </c>
      <c r="M409" s="36">
        <v>852176.639299378</v>
      </c>
      <c r="N409" s="34">
        <f t="shared" si="64"/>
        <v>112.60799999999998</v>
      </c>
      <c r="O409" s="36">
        <v>893100.303604137</v>
      </c>
      <c r="P409" s="34">
        <f t="shared" si="65"/>
        <v>125.33759999999998</v>
      </c>
      <c r="Q409" s="36">
        <v>932144.9905452396</v>
      </c>
      <c r="S409" s="24"/>
      <c r="T409" s="38"/>
      <c r="U409" s="38"/>
      <c r="Z409" s="38"/>
      <c r="AA409" s="38"/>
    </row>
    <row r="410" spans="1:27" ht="12.75">
      <c r="A410" s="104"/>
      <c r="B410" s="33">
        <v>9.76</v>
      </c>
      <c r="C410" s="34">
        <f t="shared" si="60"/>
        <v>94.00319999999999</v>
      </c>
      <c r="D410" s="36">
        <v>814782.1623000918</v>
      </c>
      <c r="E410" s="34">
        <f t="shared" si="61"/>
        <v>105.984</v>
      </c>
      <c r="F410" s="36">
        <v>854412.9051083812</v>
      </c>
      <c r="G410" s="34">
        <f t="shared" si="62"/>
        <v>117.9648</v>
      </c>
      <c r="H410" s="36">
        <v>894146.4647354755</v>
      </c>
      <c r="I410" s="37"/>
      <c r="J410" s="104"/>
      <c r="K410" s="34">
        <v>10.06</v>
      </c>
      <c r="L410" s="34">
        <f t="shared" si="63"/>
        <v>102.99959999999999</v>
      </c>
      <c r="M410" s="36">
        <v>874451.9030934265</v>
      </c>
      <c r="N410" s="34">
        <f t="shared" si="64"/>
        <v>116.12699999999998</v>
      </c>
      <c r="O410" s="36">
        <v>916195.5315281537</v>
      </c>
      <c r="P410" s="34">
        <f t="shared" si="65"/>
        <v>129.25439999999998</v>
      </c>
      <c r="Q410" s="36">
        <v>955944.5136780678</v>
      </c>
      <c r="S410" s="24"/>
      <c r="T410" s="38"/>
      <c r="U410" s="38"/>
      <c r="Z410" s="38"/>
      <c r="AA410" s="38"/>
    </row>
    <row r="411" spans="1:27" ht="12.75">
      <c r="A411" s="104"/>
      <c r="B411" s="33">
        <v>10.06</v>
      </c>
      <c r="C411" s="34">
        <f t="shared" si="60"/>
        <v>96.94080000000001</v>
      </c>
      <c r="D411" s="36">
        <v>836237.4619641722</v>
      </c>
      <c r="E411" s="34">
        <f t="shared" si="61"/>
        <v>109.29599999999999</v>
      </c>
      <c r="F411" s="36">
        <v>876454.2606396488</v>
      </c>
      <c r="G411" s="34">
        <f t="shared" si="62"/>
        <v>121.65120000000002</v>
      </c>
      <c r="H411" s="36">
        <v>917007.7843967106</v>
      </c>
      <c r="I411" s="37"/>
      <c r="J411" s="104"/>
      <c r="K411" s="34">
        <v>10.36</v>
      </c>
      <c r="L411" s="34">
        <f t="shared" si="63"/>
        <v>106.12079999999999</v>
      </c>
      <c r="M411" s="36">
        <v>896724.5964670045</v>
      </c>
      <c r="N411" s="34">
        <f t="shared" si="64"/>
        <v>119.64599999999999</v>
      </c>
      <c r="O411" s="36">
        <v>939293.3298726395</v>
      </c>
      <c r="P411" s="34">
        <f t="shared" si="65"/>
        <v>133.1712</v>
      </c>
      <c r="Q411" s="36">
        <v>979744.036810897</v>
      </c>
      <c r="S411" s="24"/>
      <c r="T411" s="38"/>
      <c r="U411" s="38"/>
      <c r="Z411" s="38"/>
      <c r="AA411" s="38"/>
    </row>
    <row r="412" spans="1:27" ht="12.75">
      <c r="A412" s="104"/>
      <c r="B412" s="33">
        <v>10.36</v>
      </c>
      <c r="C412" s="34">
        <f t="shared" si="60"/>
        <v>99.87839999999998</v>
      </c>
      <c r="D412" s="36">
        <v>857456.2829450014</v>
      </c>
      <c r="E412" s="34">
        <f t="shared" si="61"/>
        <v>112.60799999999998</v>
      </c>
      <c r="F412" s="36">
        <v>898495.6161709162</v>
      </c>
      <c r="G412" s="34">
        <f t="shared" si="62"/>
        <v>125.33759999999998</v>
      </c>
      <c r="H412" s="36">
        <v>939866.5336374762</v>
      </c>
      <c r="I412" s="37"/>
      <c r="J412" s="104"/>
      <c r="K412" s="34">
        <v>10.66</v>
      </c>
      <c r="L412" s="34">
        <f t="shared" si="63"/>
        <v>109.24199999999999</v>
      </c>
      <c r="M412" s="36">
        <v>918997.2898405825</v>
      </c>
      <c r="N412" s="34">
        <f t="shared" si="64"/>
        <v>123.16499999999998</v>
      </c>
      <c r="O412" s="36">
        <v>962385.9873761853</v>
      </c>
      <c r="P412" s="34">
        <f t="shared" si="65"/>
        <v>137.088</v>
      </c>
      <c r="Q412" s="36">
        <v>1003540.9895232555</v>
      </c>
      <c r="S412" s="24"/>
      <c r="T412" s="38"/>
      <c r="U412" s="38"/>
      <c r="Z412" s="38"/>
      <c r="AA412" s="38"/>
    </row>
    <row r="413" spans="1:27" ht="12.75">
      <c r="A413" s="104"/>
      <c r="B413" s="33">
        <v>10.66</v>
      </c>
      <c r="C413" s="34">
        <f t="shared" si="60"/>
        <v>102.816</v>
      </c>
      <c r="D413" s="36">
        <v>878672.5335053612</v>
      </c>
      <c r="E413" s="34">
        <f t="shared" si="61"/>
        <v>115.91999999999999</v>
      </c>
      <c r="F413" s="36">
        <v>920536.9717021834</v>
      </c>
      <c r="G413" s="34">
        <f t="shared" si="62"/>
        <v>129.024</v>
      </c>
      <c r="H413" s="36">
        <v>962725.2828782413</v>
      </c>
      <c r="I413" s="37"/>
      <c r="J413" s="104"/>
      <c r="K413" s="34">
        <v>10.96</v>
      </c>
      <c r="L413" s="34">
        <f t="shared" si="63"/>
        <v>112.36319999999999</v>
      </c>
      <c r="M413" s="36">
        <v>941272.5536346307</v>
      </c>
      <c r="N413" s="34">
        <f t="shared" si="64"/>
        <v>126.68399999999998</v>
      </c>
      <c r="O413" s="36">
        <v>985483.7857206719</v>
      </c>
      <c r="P413" s="34">
        <f t="shared" si="65"/>
        <v>141.0048</v>
      </c>
      <c r="Q413" s="36">
        <v>1027340.5126560838</v>
      </c>
      <c r="R413" s="24"/>
      <c r="S413" s="24"/>
      <c r="T413" s="38"/>
      <c r="U413" s="38"/>
      <c r="Z413" s="38"/>
      <c r="AA413" s="38"/>
    </row>
    <row r="414" spans="1:27" ht="12.75">
      <c r="A414" s="104"/>
      <c r="B414" s="33">
        <v>10.96</v>
      </c>
      <c r="C414" s="34">
        <f t="shared" si="60"/>
        <v>105.7536</v>
      </c>
      <c r="D414" s="36">
        <v>899888.7840657204</v>
      </c>
      <c r="E414" s="34">
        <f t="shared" si="61"/>
        <v>119.232</v>
      </c>
      <c r="F414" s="36">
        <v>942580.8976539212</v>
      </c>
      <c r="G414" s="34">
        <f t="shared" si="62"/>
        <v>132.71040000000002</v>
      </c>
      <c r="H414" s="36">
        <v>985589.1729599467</v>
      </c>
      <c r="I414" s="37"/>
      <c r="J414" s="104"/>
      <c r="K414" s="34">
        <v>11.26</v>
      </c>
      <c r="L414" s="34">
        <f t="shared" si="63"/>
        <v>115.48439999999998</v>
      </c>
      <c r="M414" s="36">
        <v>963547.8174286792</v>
      </c>
      <c r="N414" s="34">
        <f t="shared" si="64"/>
        <v>130.20299999999997</v>
      </c>
      <c r="O414" s="36">
        <v>1008579.0136446876</v>
      </c>
      <c r="P414" s="34">
        <f t="shared" si="65"/>
        <v>144.92159999999998</v>
      </c>
      <c r="Q414" s="36">
        <v>1051140.0357889123</v>
      </c>
      <c r="S414" s="24"/>
      <c r="T414" s="38"/>
      <c r="U414" s="38"/>
      <c r="Z414" s="38"/>
      <c r="AA414" s="38"/>
    </row>
    <row r="415" spans="1:27" ht="12.75">
      <c r="A415" s="104"/>
      <c r="B415" s="33">
        <v>11.26</v>
      </c>
      <c r="C415" s="34">
        <f t="shared" si="60"/>
        <v>108.6912</v>
      </c>
      <c r="D415" s="36">
        <v>921107.60504655</v>
      </c>
      <c r="E415" s="34">
        <f t="shared" si="61"/>
        <v>122.54399999999998</v>
      </c>
      <c r="F415" s="36">
        <v>964622.2531851889</v>
      </c>
      <c r="G415" s="34">
        <f t="shared" si="62"/>
        <v>136.39679999999998</v>
      </c>
      <c r="H415" s="36">
        <v>1008447.9222007113</v>
      </c>
      <c r="I415" s="37"/>
      <c r="J415" s="104"/>
      <c r="K415" s="34">
        <v>11.56</v>
      </c>
      <c r="L415" s="34">
        <f t="shared" si="63"/>
        <v>118.60560000000001</v>
      </c>
      <c r="M415" s="36">
        <v>985820.5108022575</v>
      </c>
      <c r="N415" s="34">
        <f t="shared" si="64"/>
        <v>133.72199999999998</v>
      </c>
      <c r="O415" s="36">
        <v>1031674.241568704</v>
      </c>
      <c r="P415" s="34">
        <f t="shared" si="65"/>
        <v>148.8384</v>
      </c>
      <c r="Q415" s="36">
        <v>1074942.129342211</v>
      </c>
      <c r="S415" s="24"/>
      <c r="T415" s="38"/>
      <c r="U415" s="38"/>
      <c r="Z415" s="38"/>
      <c r="AA415" s="38"/>
    </row>
    <row r="416" spans="1:27" ht="12.75">
      <c r="A416" s="104"/>
      <c r="B416" s="33">
        <v>11.56</v>
      </c>
      <c r="C416" s="34">
        <f t="shared" si="60"/>
        <v>111.6288</v>
      </c>
      <c r="D416" s="36">
        <v>942323.8556069095</v>
      </c>
      <c r="E416" s="34">
        <f t="shared" si="61"/>
        <v>125.856</v>
      </c>
      <c r="F416" s="36">
        <v>986663.6087164565</v>
      </c>
      <c r="G416" s="34">
        <f t="shared" si="62"/>
        <v>140.0832</v>
      </c>
      <c r="H416" s="36">
        <v>1031309.2418619471</v>
      </c>
      <c r="I416" s="37"/>
      <c r="J416" s="104"/>
      <c r="K416" s="34">
        <v>11.86</v>
      </c>
      <c r="L416" s="34">
        <f t="shared" si="63"/>
        <v>121.7268</v>
      </c>
      <c r="M416" s="36">
        <v>1008095.7745963051</v>
      </c>
      <c r="N416" s="34">
        <f t="shared" si="64"/>
        <v>137.24099999999999</v>
      </c>
      <c r="O416" s="36">
        <v>1054769.46949272</v>
      </c>
      <c r="P416" s="34">
        <f t="shared" si="65"/>
        <v>152.7552</v>
      </c>
      <c r="Q416" s="36">
        <v>1098739.0820545699</v>
      </c>
      <c r="S416" s="24"/>
      <c r="T416" s="38"/>
      <c r="U416" s="38"/>
      <c r="Z416" s="38"/>
      <c r="AA416" s="38"/>
    </row>
    <row r="417" spans="1:27" ht="12.75">
      <c r="A417" s="104"/>
      <c r="B417" s="33">
        <v>11.86</v>
      </c>
      <c r="C417" s="34">
        <f t="shared" si="60"/>
        <v>114.5664</v>
      </c>
      <c r="D417" s="36">
        <v>963542.6765877386</v>
      </c>
      <c r="E417" s="34">
        <f t="shared" si="61"/>
        <v>129.16799999999998</v>
      </c>
      <c r="F417" s="36">
        <v>1008704.9642477235</v>
      </c>
      <c r="G417" s="34">
        <f t="shared" si="62"/>
        <v>143.7696</v>
      </c>
      <c r="H417" s="36">
        <v>1054167.9911027125</v>
      </c>
      <c r="I417" s="37"/>
      <c r="J417" s="104"/>
      <c r="K417" s="34">
        <v>12.16</v>
      </c>
      <c r="L417" s="34">
        <f t="shared" si="63"/>
        <v>124.848</v>
      </c>
      <c r="M417" s="36">
        <v>1030368.4679698837</v>
      </c>
      <c r="N417" s="34">
        <f t="shared" si="64"/>
        <v>140.76</v>
      </c>
      <c r="O417" s="36">
        <v>1077864.6974167363</v>
      </c>
      <c r="P417" s="34">
        <f t="shared" si="65"/>
        <v>156.672</v>
      </c>
      <c r="Q417" s="36">
        <v>1122538.6051873984</v>
      </c>
      <c r="S417" s="24"/>
      <c r="T417" s="38"/>
      <c r="U417" s="38"/>
      <c r="Z417" s="38"/>
      <c r="AA417" s="38"/>
    </row>
    <row r="418" spans="1:27" ht="12.75">
      <c r="A418" s="104"/>
      <c r="B418" s="33">
        <v>12.16</v>
      </c>
      <c r="C418" s="34">
        <f t="shared" si="60"/>
        <v>117.50399999999999</v>
      </c>
      <c r="D418" s="36">
        <v>984758.927148098</v>
      </c>
      <c r="E418" s="34">
        <f t="shared" si="61"/>
        <v>132.48</v>
      </c>
      <c r="F418" s="36">
        <v>1030746.3197789914</v>
      </c>
      <c r="G418" s="34">
        <f t="shared" si="62"/>
        <v>147.456</v>
      </c>
      <c r="H418" s="36">
        <v>1077026.7403434778</v>
      </c>
      <c r="I418" s="37"/>
      <c r="J418" s="104"/>
      <c r="K418" s="34">
        <v>12.46</v>
      </c>
      <c r="L418" s="34">
        <f t="shared" si="63"/>
        <v>127.9692</v>
      </c>
      <c r="M418" s="36">
        <v>1052643.731763932</v>
      </c>
      <c r="N418" s="34">
        <f t="shared" si="64"/>
        <v>144.27899999999997</v>
      </c>
      <c r="O418" s="36">
        <v>1100959.925340752</v>
      </c>
      <c r="P418" s="34">
        <f t="shared" si="65"/>
        <v>160.5888</v>
      </c>
      <c r="Q418" s="36">
        <v>1146338.128320227</v>
      </c>
      <c r="S418" s="24"/>
      <c r="T418" s="38"/>
      <c r="U418" s="38"/>
      <c r="Z418" s="38"/>
      <c r="AA418" s="38"/>
    </row>
    <row r="419" spans="1:27" ht="12.75">
      <c r="A419" s="104"/>
      <c r="B419" s="33">
        <v>12.46</v>
      </c>
      <c r="C419" s="34">
        <f t="shared" si="60"/>
        <v>120.4416</v>
      </c>
      <c r="D419" s="36">
        <v>1006214.2268121787</v>
      </c>
      <c r="E419" s="34">
        <f t="shared" si="61"/>
        <v>135.792</v>
      </c>
      <c r="F419" s="36">
        <v>1052790.2457307284</v>
      </c>
      <c r="G419" s="34">
        <f t="shared" si="62"/>
        <v>151.1424</v>
      </c>
      <c r="H419" s="36">
        <v>1099888.0600047128</v>
      </c>
      <c r="I419" s="37"/>
      <c r="J419" s="104"/>
      <c r="K419" s="34">
        <v>12.76</v>
      </c>
      <c r="L419" s="34">
        <f t="shared" si="63"/>
        <v>131.0904</v>
      </c>
      <c r="M419" s="36">
        <v>1074918.9955579801</v>
      </c>
      <c r="N419" s="34">
        <f t="shared" si="64"/>
        <v>147.79799999999997</v>
      </c>
      <c r="O419" s="36">
        <v>1124055.153264768</v>
      </c>
      <c r="P419" s="34">
        <f t="shared" si="65"/>
        <v>164.5056</v>
      </c>
      <c r="Q419" s="36">
        <v>1170135.0810325858</v>
      </c>
      <c r="S419" s="24"/>
      <c r="T419" s="38"/>
      <c r="U419" s="38"/>
      <c r="Z419" s="38"/>
      <c r="AA419" s="38"/>
    </row>
    <row r="420" spans="1:27" ht="12.75">
      <c r="A420" s="104"/>
      <c r="B420" s="33">
        <v>12.76</v>
      </c>
      <c r="C420" s="34">
        <f t="shared" si="60"/>
        <v>123.3792</v>
      </c>
      <c r="D420" s="36">
        <v>1027672.0968967291</v>
      </c>
      <c r="E420" s="34">
        <f t="shared" si="61"/>
        <v>139.10399999999998</v>
      </c>
      <c r="F420" s="36">
        <v>1074839.3125234065</v>
      </c>
      <c r="G420" s="34">
        <f t="shared" si="62"/>
        <v>154.8288</v>
      </c>
      <c r="H420" s="36">
        <v>1122746.8092454781</v>
      </c>
      <c r="I420" s="37"/>
      <c r="J420" s="104"/>
      <c r="K420" s="34">
        <v>13.06</v>
      </c>
      <c r="L420" s="34">
        <f t="shared" si="63"/>
        <v>134.21159999999998</v>
      </c>
      <c r="M420" s="36">
        <v>1097191.6889315583</v>
      </c>
      <c r="N420" s="34">
        <f t="shared" si="64"/>
        <v>151.31699999999998</v>
      </c>
      <c r="O420" s="36">
        <v>1147152.9516092548</v>
      </c>
      <c r="P420" s="34">
        <f t="shared" si="65"/>
        <v>168.42239999999998</v>
      </c>
      <c r="Q420" s="36">
        <v>1193934.604165414</v>
      </c>
      <c r="S420" s="24"/>
      <c r="T420" s="38"/>
      <c r="U420" s="38"/>
      <c r="Z420" s="38"/>
      <c r="AA420" s="38"/>
    </row>
    <row r="421" spans="1:27" ht="12.75">
      <c r="A421" s="104"/>
      <c r="B421" s="33">
        <v>13.06</v>
      </c>
      <c r="C421" s="34">
        <f t="shared" si="60"/>
        <v>126.3168</v>
      </c>
      <c r="D421" s="36">
        <v>1049127.3965608096</v>
      </c>
      <c r="E421" s="34">
        <f t="shared" si="61"/>
        <v>142.416</v>
      </c>
      <c r="F421" s="36">
        <v>1096875.5272137339</v>
      </c>
      <c r="G421" s="34">
        <f t="shared" si="62"/>
        <v>158.51520000000002</v>
      </c>
      <c r="H421" s="36">
        <v>1145608.128906713</v>
      </c>
      <c r="I421" s="37"/>
      <c r="J421" s="104"/>
      <c r="K421" s="34">
        <v>13.36</v>
      </c>
      <c r="L421" s="34">
        <f t="shared" si="63"/>
        <v>137.3328</v>
      </c>
      <c r="M421" s="36">
        <v>1119466.9527256067</v>
      </c>
      <c r="N421" s="34">
        <f t="shared" si="64"/>
        <v>154.83599999999998</v>
      </c>
      <c r="O421" s="36">
        <v>1170248.1795332711</v>
      </c>
      <c r="P421" s="34">
        <f t="shared" si="65"/>
        <v>172.33919999999998</v>
      </c>
      <c r="Q421" s="36">
        <v>1217734.127298243</v>
      </c>
      <c r="S421" s="24"/>
      <c r="T421" s="38"/>
      <c r="U421" s="38"/>
      <c r="Z421" s="38"/>
      <c r="AA421" s="38"/>
    </row>
    <row r="422" spans="1:27" ht="12.75">
      <c r="A422" s="104"/>
      <c r="B422" s="33">
        <v>13.36</v>
      </c>
      <c r="C422" s="34">
        <f t="shared" si="60"/>
        <v>129.25439999999998</v>
      </c>
      <c r="D422" s="36">
        <v>1070582.6962248902</v>
      </c>
      <c r="E422" s="34">
        <f t="shared" si="61"/>
        <v>145.72799999999998</v>
      </c>
      <c r="F422" s="36">
        <v>1118916.8827450012</v>
      </c>
      <c r="G422" s="34">
        <f t="shared" si="62"/>
        <v>162.20159999999998</v>
      </c>
      <c r="H422" s="36">
        <v>1168492.5823521796</v>
      </c>
      <c r="I422" s="37"/>
      <c r="J422" s="104"/>
      <c r="K422" s="34">
        <v>13.66</v>
      </c>
      <c r="L422" s="34">
        <f t="shared" si="63"/>
        <v>140.45399999999998</v>
      </c>
      <c r="M422" s="36">
        <v>1141742.2165196547</v>
      </c>
      <c r="N422" s="34">
        <f t="shared" si="64"/>
        <v>158.35499999999996</v>
      </c>
      <c r="O422" s="36">
        <v>1193343.407457287</v>
      </c>
      <c r="P422" s="34">
        <f t="shared" si="65"/>
        <v>176.256</v>
      </c>
      <c r="Q422" s="36">
        <v>1241533.6504310716</v>
      </c>
      <c r="S422" s="24"/>
      <c r="T422" s="38"/>
      <c r="U422" s="38"/>
      <c r="Z422" s="38"/>
      <c r="AA422" s="38"/>
    </row>
    <row r="423" spans="1:27" ht="12.75">
      <c r="A423" s="104"/>
      <c r="B423" s="33">
        <v>13.66</v>
      </c>
      <c r="C423" s="34">
        <f t="shared" si="60"/>
        <v>132.192</v>
      </c>
      <c r="D423" s="36">
        <v>1092040.5663094409</v>
      </c>
      <c r="E423" s="34">
        <f t="shared" si="61"/>
        <v>149.04</v>
      </c>
      <c r="F423" s="36">
        <v>1140955.6678557985</v>
      </c>
      <c r="G423" s="34">
        <f t="shared" si="62"/>
        <v>165.888</v>
      </c>
      <c r="H423" s="36">
        <v>1191328.197808714</v>
      </c>
      <c r="I423" s="37"/>
      <c r="J423" s="104"/>
      <c r="K423" s="34">
        <v>13.96</v>
      </c>
      <c r="L423" s="34">
        <f t="shared" si="63"/>
        <v>143.5752</v>
      </c>
      <c r="M423" s="36">
        <v>1164014.9098932329</v>
      </c>
      <c r="N423" s="34">
        <f t="shared" si="64"/>
        <v>161.87399999999997</v>
      </c>
      <c r="O423" s="36">
        <v>1216438.6353813028</v>
      </c>
      <c r="P423" s="34">
        <f t="shared" si="65"/>
        <v>180.1728</v>
      </c>
      <c r="Q423" s="36">
        <v>1265330.6031434303</v>
      </c>
      <c r="S423" s="24"/>
      <c r="T423" s="38"/>
      <c r="U423" s="38"/>
      <c r="Z423" s="38"/>
      <c r="AA423" s="38"/>
    </row>
    <row r="424" spans="1:27" ht="12.75">
      <c r="A424" s="104"/>
      <c r="B424" s="33">
        <v>13.96</v>
      </c>
      <c r="C424" s="34">
        <f t="shared" si="60"/>
        <v>135.12959999999998</v>
      </c>
      <c r="D424" s="36">
        <v>1113495.8659735208</v>
      </c>
      <c r="E424" s="34">
        <f t="shared" si="61"/>
        <v>152.35199999999998</v>
      </c>
      <c r="F424" s="36">
        <v>1162999.5938075364</v>
      </c>
      <c r="G424" s="34">
        <f t="shared" si="62"/>
        <v>169.5744</v>
      </c>
      <c r="H424" s="36">
        <v>1214186.9470494795</v>
      </c>
      <c r="I424" s="37"/>
      <c r="J424" s="104"/>
      <c r="K424" s="34">
        <v>14.26</v>
      </c>
      <c r="L424" s="34">
        <f t="shared" si="63"/>
        <v>146.69639999999998</v>
      </c>
      <c r="M424" s="36">
        <v>1186290.1736872816</v>
      </c>
      <c r="N424" s="34">
        <f t="shared" si="64"/>
        <v>165.39299999999997</v>
      </c>
      <c r="O424" s="36">
        <v>1239533.863305319</v>
      </c>
      <c r="P424" s="34">
        <f t="shared" si="65"/>
        <v>184.0896</v>
      </c>
      <c r="Q424" s="36">
        <v>1289130.1262762586</v>
      </c>
      <c r="S424" s="24"/>
      <c r="T424" s="38"/>
      <c r="U424" s="38"/>
      <c r="Z424" s="38"/>
      <c r="AA424" s="38"/>
    </row>
    <row r="425" spans="1:27" ht="12.75">
      <c r="A425" s="104"/>
      <c r="B425" s="33">
        <v>14.26</v>
      </c>
      <c r="C425" s="34">
        <f t="shared" si="60"/>
        <v>138.06719999999999</v>
      </c>
      <c r="D425" s="36">
        <v>1134951.1656376019</v>
      </c>
      <c r="E425" s="34">
        <f t="shared" si="61"/>
        <v>155.66399999999996</v>
      </c>
      <c r="F425" s="36">
        <v>1185040.9493388038</v>
      </c>
      <c r="G425" s="34">
        <f t="shared" si="62"/>
        <v>173.2608</v>
      </c>
      <c r="H425" s="36">
        <v>1237045.6962902443</v>
      </c>
      <c r="I425" s="37"/>
      <c r="J425" s="104"/>
      <c r="K425" s="34">
        <v>14.56</v>
      </c>
      <c r="L425" s="34">
        <f t="shared" si="63"/>
        <v>149.8176</v>
      </c>
      <c r="M425" s="36">
        <v>1208565.4374813305</v>
      </c>
      <c r="N425" s="34">
        <f t="shared" si="64"/>
        <v>168.91199999999998</v>
      </c>
      <c r="O425" s="36">
        <v>1262629.0912293354</v>
      </c>
      <c r="P425" s="34">
        <f t="shared" si="65"/>
        <v>188.00639999999999</v>
      </c>
      <c r="Q425" s="36">
        <v>1312932.2198295577</v>
      </c>
      <c r="S425" s="24"/>
      <c r="T425" s="38"/>
      <c r="U425" s="38"/>
      <c r="Z425" s="38"/>
      <c r="AA425" s="38"/>
    </row>
    <row r="426" spans="1:27" ht="12.75">
      <c r="A426" s="104"/>
      <c r="B426" s="33">
        <v>14.56</v>
      </c>
      <c r="C426" s="34">
        <f t="shared" si="60"/>
        <v>141.00480000000002</v>
      </c>
      <c r="D426" s="36">
        <v>1156409.0357221519</v>
      </c>
      <c r="E426" s="34">
        <f aca="true" t="shared" si="66" ref="E426:E445">(4.96-0.16)*(B426-0.16)*(2.46-0.16)</f>
        <v>158.976</v>
      </c>
      <c r="F426" s="36">
        <v>1207084.875290541</v>
      </c>
      <c r="G426" s="34">
        <f aca="true" t="shared" si="67" ref="G426:G445">(4.96-0.16)*(B426-0.16)*(2.72-0.16)</f>
        <v>176.9472</v>
      </c>
      <c r="H426" s="36">
        <v>1259907.0159514796</v>
      </c>
      <c r="I426" s="37"/>
      <c r="J426" s="104"/>
      <c r="K426" s="34">
        <v>14.86</v>
      </c>
      <c r="L426" s="34">
        <f t="shared" si="63"/>
        <v>152.93879999999996</v>
      </c>
      <c r="M426" s="36">
        <v>1230838.1308549077</v>
      </c>
      <c r="N426" s="34">
        <f aca="true" t="shared" si="68" ref="N426:N444">(5.26-0.16)*(K426-0.16)*(2.46-0.16)</f>
        <v>172.43099999999995</v>
      </c>
      <c r="O426" s="36">
        <v>1285726.8895738218</v>
      </c>
      <c r="P426" s="34">
        <f aca="true" t="shared" si="69" ref="P426:P444">(5.26-0.16)*(K426-0.16)*(2.72-0.16)</f>
        <v>191.92319999999995</v>
      </c>
      <c r="Q426" s="36">
        <v>1360528.6694218041</v>
      </c>
      <c r="S426" s="24"/>
      <c r="T426" s="38"/>
      <c r="U426" s="38"/>
      <c r="Z426" s="38"/>
      <c r="AA426" s="38"/>
    </row>
    <row r="427" spans="1:27" ht="12.75">
      <c r="A427" s="104"/>
      <c r="B427" s="33">
        <v>14.86</v>
      </c>
      <c r="C427" s="34">
        <f t="shared" si="60"/>
        <v>143.9424</v>
      </c>
      <c r="D427" s="36">
        <v>1177866.9058067026</v>
      </c>
      <c r="E427" s="34">
        <f t="shared" si="66"/>
        <v>162.28799999999995</v>
      </c>
      <c r="F427" s="36">
        <v>1229126.2308218083</v>
      </c>
      <c r="G427" s="34">
        <f t="shared" si="67"/>
        <v>180.63359999999997</v>
      </c>
      <c r="H427" s="36">
        <v>1282765.7651922451</v>
      </c>
      <c r="I427" s="37"/>
      <c r="J427" s="104"/>
      <c r="K427" s="34">
        <v>15.16</v>
      </c>
      <c r="L427" s="34">
        <f t="shared" si="63"/>
        <v>156.06</v>
      </c>
      <c r="M427" s="36">
        <v>1253113.3946489564</v>
      </c>
      <c r="N427" s="34">
        <f t="shared" si="68"/>
        <v>175.95</v>
      </c>
      <c r="O427" s="36">
        <v>1308819.5470773675</v>
      </c>
      <c r="P427" s="34">
        <f t="shared" si="69"/>
        <v>195.84</v>
      </c>
      <c r="Q427" s="36">
        <v>1383401.2983895123</v>
      </c>
      <c r="S427" s="24"/>
      <c r="T427" s="38"/>
      <c r="U427" s="38"/>
      <c r="Z427" s="38"/>
      <c r="AA427" s="38"/>
    </row>
    <row r="428" spans="1:27" ht="12.75">
      <c r="A428" s="104"/>
      <c r="B428" s="33">
        <v>15.16</v>
      </c>
      <c r="C428" s="34">
        <f t="shared" si="60"/>
        <v>146.88</v>
      </c>
      <c r="D428" s="36">
        <v>1199322.205470783</v>
      </c>
      <c r="E428" s="34">
        <f t="shared" si="66"/>
        <v>165.6</v>
      </c>
      <c r="F428" s="36">
        <v>1251165.015932606</v>
      </c>
      <c r="G428" s="34">
        <f t="shared" si="67"/>
        <v>184.32</v>
      </c>
      <c r="H428" s="36">
        <v>1305627.0848534806</v>
      </c>
      <c r="I428" s="37"/>
      <c r="J428" s="104"/>
      <c r="K428" s="34">
        <v>15.46</v>
      </c>
      <c r="L428" s="34">
        <f t="shared" si="63"/>
        <v>159.18120000000002</v>
      </c>
      <c r="M428" s="36">
        <v>1275386.0880225338</v>
      </c>
      <c r="N428" s="34">
        <f t="shared" si="68"/>
        <v>179.469</v>
      </c>
      <c r="O428" s="36">
        <v>1331917.3454218537</v>
      </c>
      <c r="P428" s="34">
        <f t="shared" si="69"/>
        <v>199.7568</v>
      </c>
      <c r="Q428" s="36">
        <v>1384328.1578135593</v>
      </c>
      <c r="S428" s="24"/>
      <c r="T428" s="38"/>
      <c r="U428" s="38"/>
      <c r="Z428" s="38"/>
      <c r="AA428" s="38"/>
    </row>
    <row r="429" spans="1:27" ht="12.75">
      <c r="A429" s="104"/>
      <c r="B429" s="33">
        <v>15.46</v>
      </c>
      <c r="C429" s="34">
        <f t="shared" si="60"/>
        <v>149.8176</v>
      </c>
      <c r="D429" s="36">
        <v>1220777.5051348635</v>
      </c>
      <c r="E429" s="34">
        <f t="shared" si="66"/>
        <v>168.91199999999998</v>
      </c>
      <c r="F429" s="36">
        <v>1273208.9418843435</v>
      </c>
      <c r="G429" s="34">
        <f t="shared" si="67"/>
        <v>188.00639999999999</v>
      </c>
      <c r="H429" s="36">
        <v>1328485.834094245</v>
      </c>
      <c r="I429" s="37"/>
      <c r="J429" s="104"/>
      <c r="K429" s="34">
        <v>15.76</v>
      </c>
      <c r="L429" s="34">
        <f t="shared" si="63"/>
        <v>162.30239999999998</v>
      </c>
      <c r="M429" s="36">
        <v>1297661.3518165827</v>
      </c>
      <c r="N429" s="34">
        <f t="shared" si="68"/>
        <v>182.98799999999997</v>
      </c>
      <c r="O429" s="36">
        <v>1355012.5733458702</v>
      </c>
      <c r="P429" s="34">
        <f t="shared" si="69"/>
        <v>203.67359999999996</v>
      </c>
      <c r="Q429" s="36">
        <v>1408127.741940402</v>
      </c>
      <c r="S429" s="24"/>
      <c r="T429" s="38"/>
      <c r="U429" s="38"/>
      <c r="Z429" s="38"/>
      <c r="AA429" s="38"/>
    </row>
    <row r="430" spans="1:27" ht="12.75">
      <c r="A430" s="104"/>
      <c r="B430" s="33">
        <v>15.76</v>
      </c>
      <c r="C430" s="34">
        <f t="shared" si="60"/>
        <v>152.7552</v>
      </c>
      <c r="D430" s="36">
        <v>1242235.375219414</v>
      </c>
      <c r="E430" s="34">
        <f t="shared" si="66"/>
        <v>172.224</v>
      </c>
      <c r="F430" s="36">
        <v>1295250.297415611</v>
      </c>
      <c r="G430" s="34">
        <f t="shared" si="67"/>
        <v>191.6928</v>
      </c>
      <c r="H430" s="36">
        <v>1351347.153755481</v>
      </c>
      <c r="I430" s="37"/>
      <c r="J430" s="104"/>
      <c r="K430" s="34">
        <v>16.06</v>
      </c>
      <c r="L430" s="34">
        <f t="shared" si="63"/>
        <v>165.4236</v>
      </c>
      <c r="M430" s="36">
        <v>1319934.0451901609</v>
      </c>
      <c r="N430" s="34">
        <f t="shared" si="68"/>
        <v>186.50699999999995</v>
      </c>
      <c r="O430" s="36">
        <v>1378107.801269886</v>
      </c>
      <c r="P430" s="34">
        <f t="shared" si="69"/>
        <v>207.5904</v>
      </c>
      <c r="Q430" s="36">
        <v>1431927.2650732303</v>
      </c>
      <c r="S430" s="24"/>
      <c r="T430" s="38"/>
      <c r="U430" s="38"/>
      <c r="Z430" s="38"/>
      <c r="AA430" s="38"/>
    </row>
    <row r="431" spans="1:27" ht="12.75">
      <c r="A431" s="104"/>
      <c r="B431" s="33">
        <v>16.06</v>
      </c>
      <c r="C431" s="34">
        <f t="shared" si="60"/>
        <v>155.69279999999998</v>
      </c>
      <c r="D431" s="36">
        <v>1263690.6748834944</v>
      </c>
      <c r="E431" s="34">
        <f t="shared" si="66"/>
        <v>175.53599999999997</v>
      </c>
      <c r="F431" s="36">
        <v>1317294.2233673488</v>
      </c>
      <c r="G431" s="34">
        <f t="shared" si="67"/>
        <v>195.3792</v>
      </c>
      <c r="H431" s="36">
        <v>1374205.902996246</v>
      </c>
      <c r="I431" s="37"/>
      <c r="J431" s="104"/>
      <c r="K431" s="34">
        <v>16.36</v>
      </c>
      <c r="L431" s="34">
        <f t="shared" si="63"/>
        <v>168.54479999999998</v>
      </c>
      <c r="M431" s="36">
        <v>1342209.308984209</v>
      </c>
      <c r="N431" s="34">
        <f t="shared" si="68"/>
        <v>190.02599999999995</v>
      </c>
      <c r="O431" s="36">
        <v>1401203.0291939022</v>
      </c>
      <c r="P431" s="34">
        <f t="shared" si="69"/>
        <v>211.50719999999998</v>
      </c>
      <c r="Q431" s="36">
        <v>1455724.2177855885</v>
      </c>
      <c r="S431" s="24"/>
      <c r="T431" s="38"/>
      <c r="U431" s="38"/>
      <c r="Z431" s="38"/>
      <c r="AA431" s="38"/>
    </row>
    <row r="432" spans="1:27" ht="12.75">
      <c r="A432" s="104"/>
      <c r="B432" s="33">
        <v>16.36</v>
      </c>
      <c r="C432" s="34">
        <f t="shared" si="60"/>
        <v>158.63039999999998</v>
      </c>
      <c r="D432" s="36">
        <v>1284423.6863954712</v>
      </c>
      <c r="E432" s="34">
        <f t="shared" si="66"/>
        <v>178.84799999999996</v>
      </c>
      <c r="F432" s="36">
        <v>1339335.578898616</v>
      </c>
      <c r="G432" s="34">
        <f t="shared" si="67"/>
        <v>199.0656</v>
      </c>
      <c r="H432" s="36">
        <v>1397067.2226574817</v>
      </c>
      <c r="I432" s="37"/>
      <c r="J432" s="104"/>
      <c r="K432" s="34">
        <v>16.66</v>
      </c>
      <c r="L432" s="34">
        <f t="shared" si="63"/>
        <v>171.666</v>
      </c>
      <c r="M432" s="36">
        <v>1364484.5727782573</v>
      </c>
      <c r="N432" s="34">
        <f t="shared" si="68"/>
        <v>193.54499999999996</v>
      </c>
      <c r="O432" s="36">
        <v>1424298.257117918</v>
      </c>
      <c r="P432" s="34">
        <f t="shared" si="69"/>
        <v>215.42399999999998</v>
      </c>
      <c r="Q432" s="36">
        <v>1479521.1704979471</v>
      </c>
      <c r="S432" s="24"/>
      <c r="T432" s="38"/>
      <c r="U432" s="38"/>
      <c r="Z432" s="38"/>
      <c r="AA432" s="38"/>
    </row>
    <row r="433" spans="1:27" ht="12.75">
      <c r="A433" s="104"/>
      <c r="B433" s="33">
        <v>16.66</v>
      </c>
      <c r="C433" s="34">
        <f t="shared" si="60"/>
        <v>161.568</v>
      </c>
      <c r="D433" s="36">
        <v>1306601.2742116556</v>
      </c>
      <c r="E433" s="34">
        <f t="shared" si="66"/>
        <v>182.16</v>
      </c>
      <c r="F433" s="36">
        <v>1361374.3640094134</v>
      </c>
      <c r="G433" s="34">
        <f t="shared" si="67"/>
        <v>202.752</v>
      </c>
      <c r="H433" s="36">
        <v>1419928.5423187164</v>
      </c>
      <c r="I433" s="37"/>
      <c r="J433" s="104"/>
      <c r="K433" s="34">
        <v>16.96</v>
      </c>
      <c r="L433" s="34">
        <f t="shared" si="63"/>
        <v>174.78719999999998</v>
      </c>
      <c r="M433" s="36">
        <v>1386757.2661518361</v>
      </c>
      <c r="N433" s="34">
        <f t="shared" si="68"/>
        <v>197.06399999999996</v>
      </c>
      <c r="O433" s="36">
        <v>1447396.0554624044</v>
      </c>
      <c r="P433" s="34">
        <f t="shared" si="69"/>
        <v>219.34079999999997</v>
      </c>
      <c r="Q433" s="36">
        <v>1502636.961785724</v>
      </c>
      <c r="S433" s="24"/>
      <c r="T433" s="38"/>
      <c r="U433" s="38"/>
      <c r="Z433" s="38"/>
      <c r="AA433" s="38"/>
    </row>
    <row r="434" spans="1:27" ht="12.75">
      <c r="A434" s="104"/>
      <c r="B434" s="33">
        <v>16.96</v>
      </c>
      <c r="C434" s="34">
        <f t="shared" si="60"/>
        <v>164.50560000000002</v>
      </c>
      <c r="D434" s="36">
        <v>1328059.1442962051</v>
      </c>
      <c r="E434" s="34">
        <f t="shared" si="66"/>
        <v>185.47199999999998</v>
      </c>
      <c r="F434" s="36">
        <v>1383418.2899611508</v>
      </c>
      <c r="G434" s="34">
        <f t="shared" si="67"/>
        <v>206.4384</v>
      </c>
      <c r="H434" s="36">
        <v>1442787.2915594818</v>
      </c>
      <c r="I434" s="37"/>
      <c r="J434" s="104"/>
      <c r="K434" s="34">
        <v>17.26</v>
      </c>
      <c r="L434" s="34">
        <f t="shared" si="63"/>
        <v>177.90840000000003</v>
      </c>
      <c r="M434" s="36">
        <v>1409032.5299458834</v>
      </c>
      <c r="N434" s="34">
        <f t="shared" si="68"/>
        <v>200.583</v>
      </c>
      <c r="O434" s="36">
        <v>1470488.7129659504</v>
      </c>
      <c r="P434" s="34">
        <f t="shared" si="69"/>
        <v>223.25760000000002</v>
      </c>
      <c r="Q434" s="36">
        <v>1527122.7871840743</v>
      </c>
      <c r="S434" s="24"/>
      <c r="T434" s="38"/>
      <c r="U434" s="38"/>
      <c r="Z434" s="38"/>
      <c r="AA434" s="38"/>
    </row>
    <row r="435" spans="1:27" ht="12.75">
      <c r="A435" s="104"/>
      <c r="B435" s="33">
        <v>17.26</v>
      </c>
      <c r="C435" s="34">
        <f t="shared" si="60"/>
        <v>167.4432</v>
      </c>
      <c r="D435" s="36">
        <v>1349514.4439602862</v>
      </c>
      <c r="E435" s="34">
        <f t="shared" si="66"/>
        <v>188.784</v>
      </c>
      <c r="F435" s="36">
        <v>1405459.6454924182</v>
      </c>
      <c r="G435" s="34">
        <f t="shared" si="67"/>
        <v>210.1248</v>
      </c>
      <c r="H435" s="36">
        <v>1465648.6112207165</v>
      </c>
      <c r="I435" s="37"/>
      <c r="J435" s="104"/>
      <c r="K435" s="34">
        <v>17.56</v>
      </c>
      <c r="L435" s="34">
        <f t="shared" si="63"/>
        <v>181.02959999999996</v>
      </c>
      <c r="M435" s="36">
        <v>1431307.7937399317</v>
      </c>
      <c r="N435" s="34">
        <f t="shared" si="68"/>
        <v>204.10199999999995</v>
      </c>
      <c r="O435" s="36">
        <v>1493586.511310437</v>
      </c>
      <c r="P435" s="34">
        <f t="shared" si="69"/>
        <v>227.17439999999996</v>
      </c>
      <c r="Q435" s="36">
        <v>1550922.3103169037</v>
      </c>
      <c r="S435" s="24"/>
      <c r="T435" s="38"/>
      <c r="U435" s="38"/>
      <c r="Z435" s="38"/>
      <c r="AA435" s="38"/>
    </row>
    <row r="436" spans="1:27" ht="12.75">
      <c r="A436" s="104"/>
      <c r="B436" s="33">
        <v>17.56</v>
      </c>
      <c r="C436" s="34">
        <f t="shared" si="60"/>
        <v>170.3808</v>
      </c>
      <c r="D436" s="36">
        <v>1370969.7436243664</v>
      </c>
      <c r="E436" s="34">
        <f t="shared" si="66"/>
        <v>192.09599999999998</v>
      </c>
      <c r="F436" s="36">
        <v>1427503.571444156</v>
      </c>
      <c r="G436" s="34">
        <f t="shared" si="67"/>
        <v>213.81119999999999</v>
      </c>
      <c r="H436" s="36">
        <v>1488507.360461482</v>
      </c>
      <c r="I436" s="37"/>
      <c r="J436" s="104"/>
      <c r="K436" s="34">
        <v>17.86</v>
      </c>
      <c r="L436" s="34">
        <f t="shared" si="63"/>
        <v>184.1508</v>
      </c>
      <c r="M436" s="36">
        <v>1453580.4871135103</v>
      </c>
      <c r="N436" s="34">
        <f t="shared" si="68"/>
        <v>207.62099999999998</v>
      </c>
      <c r="O436" s="36">
        <v>1516679.1688139823</v>
      </c>
      <c r="P436" s="34">
        <f t="shared" si="69"/>
        <v>231.0912</v>
      </c>
      <c r="Q436" s="36">
        <v>1574721.8334497313</v>
      </c>
      <c r="S436" s="24"/>
      <c r="T436" s="38"/>
      <c r="U436" s="38"/>
      <c r="Z436" s="38"/>
      <c r="AA436" s="38"/>
    </row>
    <row r="437" spans="1:27" ht="12.75">
      <c r="A437" s="104"/>
      <c r="B437" s="33">
        <v>17.86</v>
      </c>
      <c r="C437" s="34">
        <f t="shared" si="60"/>
        <v>173.3184</v>
      </c>
      <c r="D437" s="36">
        <v>1392427.6137089166</v>
      </c>
      <c r="E437" s="34">
        <f t="shared" si="66"/>
        <v>195.40799999999996</v>
      </c>
      <c r="F437" s="36">
        <v>1449544.9269754232</v>
      </c>
      <c r="G437" s="34">
        <f t="shared" si="67"/>
        <v>217.49759999999998</v>
      </c>
      <c r="H437" s="36">
        <v>1511368.6801227177</v>
      </c>
      <c r="I437" s="37"/>
      <c r="J437" s="104"/>
      <c r="K437" s="34">
        <v>18.16</v>
      </c>
      <c r="L437" s="34">
        <f t="shared" si="63"/>
        <v>187.272</v>
      </c>
      <c r="M437" s="36">
        <v>1475853.180487088</v>
      </c>
      <c r="N437" s="34">
        <f t="shared" si="68"/>
        <v>211.14</v>
      </c>
      <c r="O437" s="36">
        <v>1539776.967158469</v>
      </c>
      <c r="P437" s="34">
        <f t="shared" si="69"/>
        <v>235.008</v>
      </c>
      <c r="Q437" s="36">
        <v>1598521.35658256</v>
      </c>
      <c r="S437" s="24"/>
      <c r="T437" s="38"/>
      <c r="U437" s="38"/>
      <c r="Z437" s="38"/>
      <c r="AA437" s="38"/>
    </row>
    <row r="438" spans="1:27" ht="12.75">
      <c r="A438" s="104"/>
      <c r="B438" s="33">
        <v>18.16</v>
      </c>
      <c r="C438" s="34">
        <f t="shared" si="60"/>
        <v>176.25599999999997</v>
      </c>
      <c r="D438" s="36">
        <v>1414396.997467021</v>
      </c>
      <c r="E438" s="34">
        <f t="shared" si="66"/>
        <v>198.71999999999997</v>
      </c>
      <c r="F438" s="36">
        <v>1471586.2825066908</v>
      </c>
      <c r="G438" s="34">
        <f t="shared" si="67"/>
        <v>221.18399999999997</v>
      </c>
      <c r="H438" s="36">
        <v>1534227.4293634824</v>
      </c>
      <c r="I438" s="37"/>
      <c r="J438" s="104"/>
      <c r="K438" s="34">
        <v>18.46</v>
      </c>
      <c r="L438" s="34">
        <f t="shared" si="63"/>
        <v>190.3932</v>
      </c>
      <c r="M438" s="36">
        <v>1498131.0147016067</v>
      </c>
      <c r="N438" s="34">
        <f t="shared" si="68"/>
        <v>214.659</v>
      </c>
      <c r="O438" s="36">
        <v>1562879.906343895</v>
      </c>
      <c r="P438" s="34">
        <f t="shared" si="69"/>
        <v>238.9248</v>
      </c>
      <c r="Q438" s="36">
        <v>1622318.309294919</v>
      </c>
      <c r="S438" s="24"/>
      <c r="T438" s="38"/>
      <c r="U438" s="38"/>
      <c r="Z438" s="38"/>
      <c r="AA438" s="38"/>
    </row>
    <row r="439" spans="1:27" ht="12.75">
      <c r="A439" s="104"/>
      <c r="B439" s="33">
        <v>18.46</v>
      </c>
      <c r="C439" s="34">
        <f t="shared" si="60"/>
        <v>179.1936</v>
      </c>
      <c r="D439" s="36">
        <v>1435338.2130370773</v>
      </c>
      <c r="E439" s="34">
        <f t="shared" si="66"/>
        <v>202.03199999999998</v>
      </c>
      <c r="F439" s="36">
        <v>1493627.6380379582</v>
      </c>
      <c r="G439" s="34">
        <f t="shared" si="67"/>
        <v>224.87040000000002</v>
      </c>
      <c r="H439" s="36">
        <v>1557086.178604248</v>
      </c>
      <c r="I439" s="37"/>
      <c r="J439" s="104"/>
      <c r="K439" s="34">
        <v>18.76</v>
      </c>
      <c r="L439" s="34">
        <f t="shared" si="63"/>
        <v>193.5144</v>
      </c>
      <c r="M439" s="36">
        <v>1520403.7080751841</v>
      </c>
      <c r="N439" s="34">
        <f t="shared" si="68"/>
        <v>218.17799999999997</v>
      </c>
      <c r="O439" s="36">
        <v>1585967.4230065008</v>
      </c>
      <c r="P439" s="34">
        <f t="shared" si="69"/>
        <v>242.8416</v>
      </c>
      <c r="Q439" s="36">
        <v>1646117.8324277475</v>
      </c>
      <c r="S439" s="24"/>
      <c r="T439" s="38"/>
      <c r="U439" s="38"/>
      <c r="Z439" s="38"/>
      <c r="AA439" s="38"/>
    </row>
    <row r="440" spans="1:27" ht="12.75">
      <c r="A440" s="104"/>
      <c r="B440" s="33">
        <v>18.76</v>
      </c>
      <c r="C440" s="34">
        <f t="shared" si="60"/>
        <v>182.1312</v>
      </c>
      <c r="D440" s="36">
        <v>1456796.0831216278</v>
      </c>
      <c r="E440" s="34">
        <f t="shared" si="66"/>
        <v>205.344</v>
      </c>
      <c r="F440" s="36">
        <v>1515668.993569226</v>
      </c>
      <c r="G440" s="34">
        <f t="shared" si="67"/>
        <v>228.5568</v>
      </c>
      <c r="H440" s="36">
        <v>1579947.4982654836</v>
      </c>
      <c r="I440" s="37"/>
      <c r="J440" s="104"/>
      <c r="K440" s="34">
        <v>19.06</v>
      </c>
      <c r="L440" s="34">
        <f t="shared" si="63"/>
        <v>196.63559999999998</v>
      </c>
      <c r="M440" s="36">
        <v>1542676.4014487627</v>
      </c>
      <c r="N440" s="34">
        <f t="shared" si="68"/>
        <v>221.69699999999995</v>
      </c>
      <c r="O440" s="36">
        <v>1609065.2213509881</v>
      </c>
      <c r="P440" s="34">
        <f t="shared" si="69"/>
        <v>246.75839999999997</v>
      </c>
      <c r="Q440" s="36">
        <v>1669917.3555605758</v>
      </c>
      <c r="S440" s="24"/>
      <c r="T440" s="38"/>
      <c r="U440" s="38"/>
      <c r="Z440" s="38"/>
      <c r="AA440" s="38"/>
    </row>
    <row r="441" spans="1:27" ht="12.75">
      <c r="A441" s="104"/>
      <c r="B441" s="33">
        <v>19.06</v>
      </c>
      <c r="C441" s="34">
        <f t="shared" si="60"/>
        <v>185.06879999999998</v>
      </c>
      <c r="D441" s="36">
        <v>1478251.3827857089</v>
      </c>
      <c r="E441" s="34">
        <f t="shared" si="66"/>
        <v>208.65599999999995</v>
      </c>
      <c r="F441" s="36">
        <v>1537712.919520964</v>
      </c>
      <c r="G441" s="34">
        <f t="shared" si="67"/>
        <v>232.24319999999997</v>
      </c>
      <c r="H441" s="36">
        <v>1602806.247506249</v>
      </c>
      <c r="I441" s="37"/>
      <c r="J441" s="104"/>
      <c r="K441" s="34">
        <v>19.36</v>
      </c>
      <c r="L441" s="34">
        <f t="shared" si="63"/>
        <v>199.75679999999997</v>
      </c>
      <c r="M441" s="36">
        <v>1564954.2356632808</v>
      </c>
      <c r="N441" s="34">
        <f t="shared" si="68"/>
        <v>225.21599999999995</v>
      </c>
      <c r="O441" s="36">
        <v>1632157.8788545334</v>
      </c>
      <c r="P441" s="34">
        <f t="shared" si="69"/>
        <v>250.67519999999996</v>
      </c>
      <c r="Q441" s="36">
        <v>1693716.878693405</v>
      </c>
      <c r="S441" s="24"/>
      <c r="T441" s="38"/>
      <c r="U441" s="38"/>
      <c r="Z441" s="38"/>
      <c r="AA441" s="38"/>
    </row>
    <row r="442" spans="1:27" ht="12.75">
      <c r="A442" s="104"/>
      <c r="B442" s="33">
        <v>19.36</v>
      </c>
      <c r="C442" s="34">
        <f t="shared" si="60"/>
        <v>188.00639999999999</v>
      </c>
      <c r="D442" s="36">
        <v>1499706.6824497888</v>
      </c>
      <c r="E442" s="34">
        <f t="shared" si="66"/>
        <v>211.968</v>
      </c>
      <c r="F442" s="36">
        <v>1559751.7046317607</v>
      </c>
      <c r="G442" s="34">
        <f t="shared" si="67"/>
        <v>235.9296</v>
      </c>
      <c r="H442" s="36">
        <v>1625667.5671674844</v>
      </c>
      <c r="I442" s="37"/>
      <c r="J442" s="104"/>
      <c r="K442" s="34">
        <v>19.66</v>
      </c>
      <c r="L442" s="34">
        <f t="shared" si="63"/>
        <v>202.878</v>
      </c>
      <c r="M442" s="36">
        <v>1587224.3586163893</v>
      </c>
      <c r="N442" s="34">
        <f t="shared" si="68"/>
        <v>228.73499999999996</v>
      </c>
      <c r="O442" s="36">
        <v>1655255.6771990203</v>
      </c>
      <c r="P442" s="34">
        <f t="shared" si="69"/>
        <v>254.59199999999998</v>
      </c>
      <c r="Q442" s="36">
        <v>1717513.8314057635</v>
      </c>
      <c r="S442" s="24"/>
      <c r="T442" s="38"/>
      <c r="U442" s="38"/>
      <c r="Z442" s="38"/>
      <c r="AA442" s="38"/>
    </row>
    <row r="443" spans="1:27" ht="12.75">
      <c r="A443" s="104"/>
      <c r="B443" s="33">
        <v>19.66</v>
      </c>
      <c r="C443" s="34">
        <f t="shared" si="60"/>
        <v>190.944</v>
      </c>
      <c r="D443" s="36">
        <v>1521161.9821138692</v>
      </c>
      <c r="E443" s="34">
        <f t="shared" si="66"/>
        <v>215.27999999999997</v>
      </c>
      <c r="F443" s="36">
        <v>1581795.6305834984</v>
      </c>
      <c r="G443" s="34">
        <f t="shared" si="67"/>
        <v>239.61599999999999</v>
      </c>
      <c r="H443" s="36">
        <v>1648526.3164082489</v>
      </c>
      <c r="I443" s="37"/>
      <c r="J443" s="104"/>
      <c r="K443" s="34">
        <v>19.96</v>
      </c>
      <c r="L443" s="34">
        <f t="shared" si="63"/>
        <v>205.99919999999997</v>
      </c>
      <c r="M443" s="36">
        <v>1609499.6224104373</v>
      </c>
      <c r="N443" s="34">
        <f t="shared" si="68"/>
        <v>232.25399999999996</v>
      </c>
      <c r="O443" s="36">
        <v>1678348.3347025658</v>
      </c>
      <c r="P443" s="34">
        <f t="shared" si="69"/>
        <v>258.50879999999995</v>
      </c>
      <c r="Q443" s="36">
        <v>1741315.9249590626</v>
      </c>
      <c r="S443" s="24"/>
      <c r="T443" s="38"/>
      <c r="U443" s="38"/>
      <c r="Z443" s="38"/>
      <c r="AA443" s="38"/>
    </row>
    <row r="444" spans="1:27" ht="12.75">
      <c r="A444" s="104"/>
      <c r="B444" s="33">
        <v>19.96</v>
      </c>
      <c r="C444" s="34">
        <f t="shared" si="60"/>
        <v>193.88160000000002</v>
      </c>
      <c r="D444" s="36">
        <v>1542619.8521984206</v>
      </c>
      <c r="E444" s="34">
        <f t="shared" si="66"/>
        <v>218.59199999999998</v>
      </c>
      <c r="F444" s="36">
        <v>1603836.9861147662</v>
      </c>
      <c r="G444" s="34">
        <f t="shared" si="67"/>
        <v>243.30240000000003</v>
      </c>
      <c r="H444" s="36">
        <v>1671385.0656490144</v>
      </c>
      <c r="I444" s="37"/>
      <c r="J444" s="104"/>
      <c r="K444" s="34">
        <v>20.26</v>
      </c>
      <c r="L444" s="34">
        <f t="shared" si="63"/>
        <v>209.12040000000002</v>
      </c>
      <c r="M444" s="36">
        <v>1631772.3157840162</v>
      </c>
      <c r="N444" s="34">
        <f t="shared" si="68"/>
        <v>235.773</v>
      </c>
      <c r="O444" s="36">
        <v>1701446.1330470515</v>
      </c>
      <c r="P444" s="34">
        <f t="shared" si="69"/>
        <v>262.42560000000003</v>
      </c>
      <c r="Q444" s="36">
        <v>1765115.4480918907</v>
      </c>
      <c r="S444" s="24"/>
      <c r="T444" s="38"/>
      <c r="U444" s="38"/>
      <c r="Z444" s="38"/>
      <c r="AA444" s="38"/>
    </row>
    <row r="445" spans="1:27" ht="12.75">
      <c r="A445" s="104"/>
      <c r="B445" s="33">
        <v>20.26</v>
      </c>
      <c r="C445" s="34">
        <f t="shared" si="60"/>
        <v>196.81920000000002</v>
      </c>
      <c r="D445" s="36">
        <v>1564077.7222829708</v>
      </c>
      <c r="E445" s="34">
        <f t="shared" si="66"/>
        <v>221.904</v>
      </c>
      <c r="F445" s="36">
        <v>1625878.3416460333</v>
      </c>
      <c r="G445" s="34">
        <f t="shared" si="67"/>
        <v>246.98880000000003</v>
      </c>
      <c r="H445" s="36">
        <v>1694246.3853102496</v>
      </c>
      <c r="I445" s="37"/>
      <c r="J445" s="42"/>
      <c r="K445" s="39"/>
      <c r="L445" s="40"/>
      <c r="M445" s="26"/>
      <c r="N445" s="40"/>
      <c r="O445" s="26"/>
      <c r="P445" s="40"/>
      <c r="Q445" s="26"/>
      <c r="S445" s="24"/>
      <c r="T445" s="38"/>
      <c r="U445" s="38"/>
      <c r="Z445" s="38"/>
      <c r="AA445" s="38"/>
    </row>
    <row r="446" spans="1:26" ht="12.75">
      <c r="A446" s="41"/>
      <c r="B446" s="24"/>
      <c r="C446" s="25"/>
      <c r="D446" s="26"/>
      <c r="E446" s="25"/>
      <c r="F446" s="26"/>
      <c r="G446" s="25"/>
      <c r="H446" s="26"/>
      <c r="I446" s="30"/>
      <c r="J446" s="41"/>
      <c r="K446" s="24"/>
      <c r="L446" s="25"/>
      <c r="M446" s="26"/>
      <c r="N446" s="25"/>
      <c r="O446" s="26"/>
      <c r="P446" s="25"/>
      <c r="Q446" s="26"/>
      <c r="S446" s="24"/>
      <c r="T446" s="38"/>
      <c r="U446" s="38"/>
      <c r="Z446" s="38"/>
    </row>
    <row r="447" spans="1:26" ht="12.75">
      <c r="A447" s="41"/>
      <c r="B447" s="24"/>
      <c r="C447" s="25"/>
      <c r="D447" s="26"/>
      <c r="E447" s="25"/>
      <c r="F447" s="26"/>
      <c r="G447" s="25"/>
      <c r="H447" s="26"/>
      <c r="I447" s="30"/>
      <c r="J447" s="41"/>
      <c r="K447" s="24"/>
      <c r="L447" s="25"/>
      <c r="M447" s="26"/>
      <c r="N447" s="25"/>
      <c r="O447" s="26"/>
      <c r="P447" s="25"/>
      <c r="Q447" s="26"/>
      <c r="S447" s="24"/>
      <c r="T447" s="38"/>
      <c r="U447" s="38"/>
      <c r="Z447" s="38"/>
    </row>
    <row r="448" spans="1:26" s="46" customFormat="1" ht="12.75" customHeight="1">
      <c r="A448" s="107" t="s">
        <v>5</v>
      </c>
      <c r="B448" s="107"/>
      <c r="C448" s="105" t="s">
        <v>6</v>
      </c>
      <c r="D448" s="106"/>
      <c r="E448" s="105" t="s">
        <v>7</v>
      </c>
      <c r="F448" s="106"/>
      <c r="G448" s="105" t="s">
        <v>8</v>
      </c>
      <c r="H448" s="106"/>
      <c r="I448" s="45"/>
      <c r="J448" s="107" t="s">
        <v>5</v>
      </c>
      <c r="K448" s="107"/>
      <c r="L448" s="105" t="s">
        <v>6</v>
      </c>
      <c r="M448" s="106"/>
      <c r="N448" s="105" t="s">
        <v>7</v>
      </c>
      <c r="O448" s="106"/>
      <c r="P448" s="105" t="s">
        <v>8</v>
      </c>
      <c r="Q448" s="106"/>
      <c r="S448" s="47"/>
      <c r="T448" s="48"/>
      <c r="U448" s="48"/>
      <c r="Z448" s="48"/>
    </row>
    <row r="449" spans="1:26" s="46" customFormat="1" ht="14.25">
      <c r="A449" s="107"/>
      <c r="B449" s="107"/>
      <c r="C449" s="49" t="s">
        <v>9</v>
      </c>
      <c r="D449" s="50" t="s">
        <v>10</v>
      </c>
      <c r="E449" s="49" t="s">
        <v>9</v>
      </c>
      <c r="F449" s="50" t="s">
        <v>10</v>
      </c>
      <c r="G449" s="49" t="s">
        <v>9</v>
      </c>
      <c r="H449" s="50" t="s">
        <v>10</v>
      </c>
      <c r="I449" s="45"/>
      <c r="J449" s="107"/>
      <c r="K449" s="107"/>
      <c r="L449" s="49" t="s">
        <v>9</v>
      </c>
      <c r="M449" s="50" t="s">
        <v>10</v>
      </c>
      <c r="N449" s="49" t="s">
        <v>9</v>
      </c>
      <c r="O449" s="50" t="s">
        <v>10</v>
      </c>
      <c r="P449" s="49" t="s">
        <v>9</v>
      </c>
      <c r="Q449" s="50" t="s">
        <v>10</v>
      </c>
      <c r="S449" s="47"/>
      <c r="T449" s="48"/>
      <c r="U449" s="48"/>
      <c r="Z449" s="48"/>
    </row>
    <row r="450" spans="1:27" ht="12.75">
      <c r="A450" s="104">
        <v>5.56</v>
      </c>
      <c r="B450" s="33">
        <v>5.56</v>
      </c>
      <c r="C450" s="34">
        <f aca="true" t="shared" si="70" ref="C450:C499">(5.56-0.16)*(B450-0.16)*(2.2-0.16)</f>
        <v>59.48639999999999</v>
      </c>
      <c r="D450" s="36">
        <v>562611.7476027068</v>
      </c>
      <c r="E450" s="34">
        <f aca="true" t="shared" si="71" ref="E450:E481">(5.56-0.16)*(B450-0.16)*(2.46-0.16)</f>
        <v>67.06799999999998</v>
      </c>
      <c r="F450" s="36">
        <v>592626.6462498339</v>
      </c>
      <c r="G450" s="34">
        <f aca="true" t="shared" si="72" ref="G450:G481">(5.56-0.16)*(B450-0.16)*(2.72-0.16)</f>
        <v>74.64959999999998</v>
      </c>
      <c r="H450" s="36">
        <v>622637.5062938062</v>
      </c>
      <c r="I450" s="37"/>
      <c r="J450" s="104">
        <v>5.86</v>
      </c>
      <c r="K450" s="34">
        <v>5.86</v>
      </c>
      <c r="L450" s="34">
        <f aca="true" t="shared" si="73" ref="L450:L498">(5.86-0.16)*(K450-0.16)*(2.2-0.16)</f>
        <v>66.2796</v>
      </c>
      <c r="M450" s="36">
        <v>610097.6434978794</v>
      </c>
      <c r="N450" s="34">
        <f aca="true" t="shared" si="74" ref="N450:N481">(5.86-0.16)*(K450-0.16)*(2.46-0.16)</f>
        <v>74.727</v>
      </c>
      <c r="O450" s="36">
        <v>641394.7986466833</v>
      </c>
      <c r="P450" s="34">
        <f aca="true" t="shared" si="75" ref="P450:P481">(5.86-0.16)*(K450-0.16)*(2.72-0.16)</f>
        <v>83.1744</v>
      </c>
      <c r="Q450" s="36">
        <v>673053.4087778497</v>
      </c>
      <c r="S450" s="24"/>
      <c r="T450" s="38"/>
      <c r="U450" s="38"/>
      <c r="Z450" s="38"/>
      <c r="AA450" s="38"/>
    </row>
    <row r="451" spans="1:27" ht="12.75">
      <c r="A451" s="104"/>
      <c r="B451" s="33">
        <v>5.86</v>
      </c>
      <c r="C451" s="34">
        <f t="shared" si="70"/>
        <v>62.791199999999996</v>
      </c>
      <c r="D451" s="36">
        <v>585827.6578385801</v>
      </c>
      <c r="E451" s="34">
        <f t="shared" si="71"/>
        <v>70.79399999999998</v>
      </c>
      <c r="F451" s="36">
        <v>616541.2348315028</v>
      </c>
      <c r="G451" s="34">
        <f t="shared" si="72"/>
        <v>78.79679999999999</v>
      </c>
      <c r="H451" s="36">
        <v>647375.9699190721</v>
      </c>
      <c r="I451" s="37"/>
      <c r="J451" s="104"/>
      <c r="K451" s="34">
        <v>6.16</v>
      </c>
      <c r="L451" s="34">
        <f t="shared" si="73"/>
        <v>69.768</v>
      </c>
      <c r="M451" s="36">
        <v>634367.6291571781</v>
      </c>
      <c r="N451" s="34">
        <f t="shared" si="74"/>
        <v>78.66</v>
      </c>
      <c r="O451" s="36">
        <v>666248.3624618638</v>
      </c>
      <c r="P451" s="34">
        <f t="shared" si="75"/>
        <v>87.552</v>
      </c>
      <c r="Q451" s="36">
        <v>698730.8476366275</v>
      </c>
      <c r="S451" s="24"/>
      <c r="T451" s="38"/>
      <c r="U451" s="38"/>
      <c r="Z451" s="38"/>
      <c r="AA451" s="38"/>
    </row>
    <row r="452" spans="1:27" ht="12.75">
      <c r="A452" s="104"/>
      <c r="B452" s="33">
        <v>6.16</v>
      </c>
      <c r="C452" s="34">
        <f t="shared" si="70"/>
        <v>66.096</v>
      </c>
      <c r="D452" s="36">
        <v>609037.510169721</v>
      </c>
      <c r="E452" s="34">
        <f t="shared" si="71"/>
        <v>74.52</v>
      </c>
      <c r="F452" s="36">
        <v>640455.8234131717</v>
      </c>
      <c r="G452" s="34">
        <f t="shared" si="72"/>
        <v>82.944</v>
      </c>
      <c r="H452" s="36">
        <v>672116.4528459156</v>
      </c>
      <c r="I452" s="37"/>
      <c r="J452" s="104"/>
      <c r="K452" s="34">
        <v>6.46</v>
      </c>
      <c r="L452" s="34">
        <f t="shared" si="73"/>
        <v>73.2564</v>
      </c>
      <c r="M452" s="36">
        <v>658637.6148164773</v>
      </c>
      <c r="N452" s="34">
        <f t="shared" si="74"/>
        <v>82.59299999999999</v>
      </c>
      <c r="O452" s="36">
        <v>691101.926277044</v>
      </c>
      <c r="P452" s="34">
        <f t="shared" si="75"/>
        <v>91.9296</v>
      </c>
      <c r="Q452" s="36">
        <v>724408.2864954049</v>
      </c>
      <c r="S452" s="24"/>
      <c r="T452" s="38"/>
      <c r="U452" s="38"/>
      <c r="Z452" s="38"/>
      <c r="AA452" s="38"/>
    </row>
    <row r="453" spans="1:27" ht="12.75">
      <c r="A453" s="104"/>
      <c r="B453" s="33">
        <v>6.46</v>
      </c>
      <c r="C453" s="34">
        <f t="shared" si="70"/>
        <v>69.40079999999999</v>
      </c>
      <c r="D453" s="36">
        <v>632253.4204055943</v>
      </c>
      <c r="E453" s="34">
        <f t="shared" si="71"/>
        <v>78.24599999999998</v>
      </c>
      <c r="F453" s="36">
        <v>664374.4505979955</v>
      </c>
      <c r="G453" s="34">
        <f t="shared" si="72"/>
        <v>87.09119999999999</v>
      </c>
      <c r="H453" s="36">
        <v>696852.8971696042</v>
      </c>
      <c r="I453" s="37"/>
      <c r="J453" s="104"/>
      <c r="K453" s="34">
        <v>6.76</v>
      </c>
      <c r="L453" s="34">
        <f t="shared" si="73"/>
        <v>76.7448</v>
      </c>
      <c r="M453" s="36">
        <v>682907.6004757764</v>
      </c>
      <c r="N453" s="34">
        <f t="shared" si="74"/>
        <v>86.52599999999998</v>
      </c>
      <c r="O453" s="36">
        <v>715955.4900922242</v>
      </c>
      <c r="P453" s="34">
        <f t="shared" si="75"/>
        <v>96.3072</v>
      </c>
      <c r="Q453" s="36">
        <v>750087.7446557598</v>
      </c>
      <c r="S453" s="24"/>
      <c r="T453" s="38"/>
      <c r="U453" s="38"/>
      <c r="Z453" s="38"/>
      <c r="AA453" s="38"/>
    </row>
    <row r="454" spans="1:27" ht="12.75">
      <c r="A454" s="104"/>
      <c r="B454" s="33">
        <v>6.76</v>
      </c>
      <c r="C454" s="34">
        <f t="shared" si="70"/>
        <v>72.70559999999999</v>
      </c>
      <c r="D454" s="36">
        <v>655467.3113398902</v>
      </c>
      <c r="E454" s="34">
        <f t="shared" si="71"/>
        <v>81.97199999999998</v>
      </c>
      <c r="F454" s="36">
        <v>688291.0584812417</v>
      </c>
      <c r="G454" s="34">
        <f t="shared" si="72"/>
        <v>91.23839999999998</v>
      </c>
      <c r="H454" s="36">
        <v>721599.4380011803</v>
      </c>
      <c r="I454" s="37"/>
      <c r="J454" s="104"/>
      <c r="K454" s="34">
        <v>7.06</v>
      </c>
      <c r="L454" s="34">
        <f t="shared" si="73"/>
        <v>80.2332</v>
      </c>
      <c r="M454" s="36">
        <v>707179.6054366525</v>
      </c>
      <c r="N454" s="34">
        <f t="shared" si="74"/>
        <v>90.45899999999999</v>
      </c>
      <c r="O454" s="36">
        <v>740805.0153042496</v>
      </c>
      <c r="P454" s="34">
        <f t="shared" si="75"/>
        <v>100.6848</v>
      </c>
      <c r="Q454" s="36">
        <v>775763.16421296</v>
      </c>
      <c r="S454" s="24"/>
      <c r="T454" s="38"/>
      <c r="U454" s="38"/>
      <c r="Z454" s="38"/>
      <c r="AA454" s="38"/>
    </row>
    <row r="455" spans="1:27" ht="12.75">
      <c r="A455" s="104"/>
      <c r="B455" s="33">
        <v>7.06</v>
      </c>
      <c r="C455" s="34">
        <f t="shared" si="70"/>
        <v>76.01039999999998</v>
      </c>
      <c r="D455" s="36">
        <v>678679.1829726088</v>
      </c>
      <c r="E455" s="34">
        <f t="shared" si="71"/>
        <v>85.69799999999998</v>
      </c>
      <c r="F455" s="36">
        <v>712209.6856660655</v>
      </c>
      <c r="G455" s="34">
        <f t="shared" si="72"/>
        <v>95.38559999999998</v>
      </c>
      <c r="H455" s="36">
        <v>746329.8244201365</v>
      </c>
      <c r="I455" s="37"/>
      <c r="J455" s="104"/>
      <c r="K455" s="34">
        <v>7.36</v>
      </c>
      <c r="L455" s="34">
        <f t="shared" si="73"/>
        <v>83.7216</v>
      </c>
      <c r="M455" s="36">
        <v>731449.591095952</v>
      </c>
      <c r="N455" s="34">
        <f t="shared" si="74"/>
        <v>94.392</v>
      </c>
      <c r="O455" s="36">
        <v>765658.5791194303</v>
      </c>
      <c r="P455" s="34">
        <f t="shared" si="75"/>
        <v>105.0624</v>
      </c>
      <c r="Q455" s="36">
        <v>801442.6223733148</v>
      </c>
      <c r="S455" s="24"/>
      <c r="T455" s="38"/>
      <c r="U455" s="38"/>
      <c r="Z455" s="38"/>
      <c r="AA455" s="38"/>
    </row>
    <row r="456" spans="1:27" ht="12.75">
      <c r="A456" s="104"/>
      <c r="B456" s="33">
        <v>7.36</v>
      </c>
      <c r="C456" s="34">
        <f t="shared" si="70"/>
        <v>79.31519999999999</v>
      </c>
      <c r="D456" s="36">
        <v>701895.093208482</v>
      </c>
      <c r="E456" s="34">
        <f t="shared" si="71"/>
        <v>89.42399999999998</v>
      </c>
      <c r="F456" s="36">
        <v>736124.2742477348</v>
      </c>
      <c r="G456" s="34">
        <f t="shared" si="72"/>
        <v>99.5328</v>
      </c>
      <c r="H456" s="36">
        <v>771070.3073469799</v>
      </c>
      <c r="I456" s="37"/>
      <c r="J456" s="104"/>
      <c r="K456" s="34">
        <v>7.66</v>
      </c>
      <c r="L456" s="34">
        <f t="shared" si="73"/>
        <v>87.21000000000001</v>
      </c>
      <c r="M456" s="36">
        <v>749661.6720229189</v>
      </c>
      <c r="N456" s="34">
        <f t="shared" si="74"/>
        <v>98.32499999999999</v>
      </c>
      <c r="O456" s="36">
        <v>790512.1429346105</v>
      </c>
      <c r="P456" s="34">
        <f t="shared" si="75"/>
        <v>109.44</v>
      </c>
      <c r="Q456" s="36">
        <v>827118.0419305149</v>
      </c>
      <c r="S456" s="24"/>
      <c r="T456" s="38"/>
      <c r="U456" s="38"/>
      <c r="Z456" s="38"/>
      <c r="AA456" s="38"/>
    </row>
    <row r="457" spans="1:27" ht="12.75">
      <c r="A457" s="104"/>
      <c r="B457" s="33">
        <v>7.66</v>
      </c>
      <c r="C457" s="34">
        <f t="shared" si="70"/>
        <v>82.61999999999999</v>
      </c>
      <c r="D457" s="36">
        <v>725104.9455396229</v>
      </c>
      <c r="E457" s="34">
        <f t="shared" si="71"/>
        <v>93.14999999999998</v>
      </c>
      <c r="F457" s="36">
        <v>760042.9014325587</v>
      </c>
      <c r="G457" s="34">
        <f t="shared" si="72"/>
        <v>103.67999999999998</v>
      </c>
      <c r="H457" s="36">
        <v>795806.7516706686</v>
      </c>
      <c r="I457" s="37"/>
      <c r="J457" s="104"/>
      <c r="K457" s="34">
        <v>7.96</v>
      </c>
      <c r="L457" s="34">
        <f t="shared" si="73"/>
        <v>90.6984</v>
      </c>
      <c r="M457" s="36">
        <v>779989.56241455</v>
      </c>
      <c r="N457" s="34">
        <f t="shared" si="74"/>
        <v>102.258</v>
      </c>
      <c r="O457" s="36">
        <v>815363.6874482136</v>
      </c>
      <c r="P457" s="34">
        <f t="shared" si="75"/>
        <v>113.8176</v>
      </c>
      <c r="Q457" s="36">
        <v>852795.4807892926</v>
      </c>
      <c r="S457" s="24"/>
      <c r="T457" s="38"/>
      <c r="U457" s="38"/>
      <c r="Z457" s="38"/>
      <c r="AA457" s="38"/>
    </row>
    <row r="458" spans="1:27" ht="12.75">
      <c r="A458" s="104"/>
      <c r="B458" s="33">
        <v>7.96</v>
      </c>
      <c r="C458" s="34">
        <f t="shared" si="70"/>
        <v>85.92479999999999</v>
      </c>
      <c r="D458" s="36">
        <v>748318.836473919</v>
      </c>
      <c r="E458" s="34">
        <f t="shared" si="71"/>
        <v>96.87599999999999</v>
      </c>
      <c r="F458" s="36">
        <v>783959.5093158047</v>
      </c>
      <c r="G458" s="34">
        <f t="shared" si="72"/>
        <v>107.82719999999999</v>
      </c>
      <c r="H458" s="36">
        <v>820545.2152959347</v>
      </c>
      <c r="I458" s="37"/>
      <c r="J458" s="104"/>
      <c r="K458" s="34">
        <v>8.26</v>
      </c>
      <c r="L458" s="34">
        <f t="shared" si="73"/>
        <v>94.1868</v>
      </c>
      <c r="M458" s="36">
        <v>804259.5480738491</v>
      </c>
      <c r="N458" s="34">
        <f t="shared" si="74"/>
        <v>106.191</v>
      </c>
      <c r="O458" s="36">
        <v>840217.2512633939</v>
      </c>
      <c r="P458" s="34">
        <f t="shared" si="75"/>
        <v>118.1952</v>
      </c>
      <c r="Q458" s="36">
        <v>878474.9389496474</v>
      </c>
      <c r="S458" s="24"/>
      <c r="T458" s="38"/>
      <c r="U458" s="38"/>
      <c r="Z458" s="38"/>
      <c r="AA458" s="38"/>
    </row>
    <row r="459" spans="1:27" ht="12.75">
      <c r="A459" s="104"/>
      <c r="B459" s="33">
        <v>8.26</v>
      </c>
      <c r="C459" s="34">
        <f t="shared" si="70"/>
        <v>89.22959999999999</v>
      </c>
      <c r="D459" s="36">
        <v>771534.7467097923</v>
      </c>
      <c r="E459" s="34">
        <f t="shared" si="71"/>
        <v>100.60199999999998</v>
      </c>
      <c r="F459" s="36">
        <v>807876.1171990513</v>
      </c>
      <c r="G459" s="34">
        <f t="shared" si="72"/>
        <v>111.97439999999999</v>
      </c>
      <c r="H459" s="36">
        <v>845283.6789212009</v>
      </c>
      <c r="I459" s="37"/>
      <c r="J459" s="104"/>
      <c r="K459" s="34">
        <v>8.56</v>
      </c>
      <c r="L459" s="34">
        <f t="shared" si="73"/>
        <v>97.6752</v>
      </c>
      <c r="M459" s="36">
        <v>828529.5337331482</v>
      </c>
      <c r="N459" s="34">
        <f t="shared" si="74"/>
        <v>110.124</v>
      </c>
      <c r="O459" s="36">
        <v>865070.8150785745</v>
      </c>
      <c r="P459" s="34">
        <f t="shared" si="75"/>
        <v>122.57280000000002</v>
      </c>
      <c r="Q459" s="36">
        <v>904150.3585068476</v>
      </c>
      <c r="S459" s="24"/>
      <c r="T459" s="38"/>
      <c r="U459" s="38"/>
      <c r="Z459" s="38"/>
      <c r="AA459" s="38"/>
    </row>
    <row r="460" spans="1:27" ht="12.75">
      <c r="A460" s="104"/>
      <c r="B460" s="33">
        <v>8.56</v>
      </c>
      <c r="C460" s="34">
        <f t="shared" si="70"/>
        <v>92.5344</v>
      </c>
      <c r="D460" s="36">
        <v>794746.6183425107</v>
      </c>
      <c r="E460" s="34">
        <f t="shared" si="71"/>
        <v>104.32799999999999</v>
      </c>
      <c r="F460" s="36">
        <v>831792.7250822977</v>
      </c>
      <c r="G460" s="34">
        <f t="shared" si="72"/>
        <v>116.1216</v>
      </c>
      <c r="H460" s="36">
        <v>870020.1232448894</v>
      </c>
      <c r="I460" s="37"/>
      <c r="J460" s="104"/>
      <c r="K460" s="34">
        <v>8.86</v>
      </c>
      <c r="L460" s="34">
        <f t="shared" si="73"/>
        <v>101.16359999999999</v>
      </c>
      <c r="M460" s="36">
        <v>852801.538694025</v>
      </c>
      <c r="N460" s="34">
        <f t="shared" si="74"/>
        <v>114.05699999999999</v>
      </c>
      <c r="O460" s="36">
        <v>889922.3595921772</v>
      </c>
      <c r="P460" s="34">
        <f t="shared" si="75"/>
        <v>126.95039999999999</v>
      </c>
      <c r="Q460" s="36">
        <v>929825.7780640475</v>
      </c>
      <c r="S460" s="24"/>
      <c r="T460" s="38"/>
      <c r="U460" s="38"/>
      <c r="Z460" s="38"/>
      <c r="AA460" s="38"/>
    </row>
    <row r="461" spans="1:27" ht="12.75">
      <c r="A461" s="104"/>
      <c r="B461" s="33">
        <v>8.86</v>
      </c>
      <c r="C461" s="34">
        <f t="shared" si="70"/>
        <v>95.83919999999998</v>
      </c>
      <c r="D461" s="36">
        <v>817958.4899752291</v>
      </c>
      <c r="E461" s="34">
        <f t="shared" si="71"/>
        <v>108.05399999999997</v>
      </c>
      <c r="F461" s="36">
        <v>855709.3329655441</v>
      </c>
      <c r="G461" s="34">
        <f t="shared" si="72"/>
        <v>120.26879999999997</v>
      </c>
      <c r="H461" s="36">
        <v>894758.5868701558</v>
      </c>
      <c r="I461" s="37"/>
      <c r="J461" s="104"/>
      <c r="K461" s="34">
        <v>9.16</v>
      </c>
      <c r="L461" s="34">
        <f t="shared" si="73"/>
        <v>104.65200000000002</v>
      </c>
      <c r="M461" s="36">
        <v>877071.5243533239</v>
      </c>
      <c r="N461" s="34">
        <f t="shared" si="74"/>
        <v>117.99</v>
      </c>
      <c r="O461" s="36">
        <v>914775.9234073577</v>
      </c>
      <c r="P461" s="34">
        <f t="shared" si="75"/>
        <v>131.328</v>
      </c>
      <c r="Q461" s="36">
        <v>955507.25552598</v>
      </c>
      <c r="S461" s="24"/>
      <c r="T461" s="38"/>
      <c r="U461" s="38"/>
      <c r="Z461" s="38"/>
      <c r="AA461" s="38"/>
    </row>
    <row r="462" spans="1:27" ht="12.75">
      <c r="A462" s="104"/>
      <c r="B462" s="33">
        <v>9.16</v>
      </c>
      <c r="C462" s="34">
        <f t="shared" si="70"/>
        <v>99.14399999999999</v>
      </c>
      <c r="D462" s="36">
        <v>841174.4002111024</v>
      </c>
      <c r="E462" s="34">
        <f t="shared" si="71"/>
        <v>111.77999999999997</v>
      </c>
      <c r="F462" s="36">
        <v>879625.9408487907</v>
      </c>
      <c r="G462" s="34">
        <f t="shared" si="72"/>
        <v>124.41599999999998</v>
      </c>
      <c r="H462" s="36">
        <v>919499.0697969988</v>
      </c>
      <c r="I462" s="37"/>
      <c r="J462" s="104"/>
      <c r="K462" s="34">
        <v>9.46</v>
      </c>
      <c r="L462" s="34">
        <f t="shared" si="73"/>
        <v>108.14040000000001</v>
      </c>
      <c r="M462" s="36">
        <v>901341.5100126229</v>
      </c>
      <c r="N462" s="34">
        <f t="shared" si="74"/>
        <v>121.923</v>
      </c>
      <c r="O462" s="36">
        <v>939629.487222538</v>
      </c>
      <c r="P462" s="34">
        <f t="shared" si="75"/>
        <v>135.7056</v>
      </c>
      <c r="Q462" s="36">
        <v>981182.6750831802</v>
      </c>
      <c r="S462" s="24"/>
      <c r="T462" s="38"/>
      <c r="U462" s="38"/>
      <c r="Z462" s="38"/>
      <c r="AA462" s="38"/>
    </row>
    <row r="463" spans="1:27" ht="12.75">
      <c r="A463" s="104"/>
      <c r="B463" s="33">
        <v>9.46</v>
      </c>
      <c r="C463" s="34">
        <f t="shared" si="70"/>
        <v>102.4488</v>
      </c>
      <c r="D463" s="36">
        <v>864386.2718438207</v>
      </c>
      <c r="E463" s="34">
        <f t="shared" si="71"/>
        <v>115.50599999999999</v>
      </c>
      <c r="F463" s="36">
        <v>903544.5680336142</v>
      </c>
      <c r="G463" s="34">
        <f t="shared" si="72"/>
        <v>128.5632</v>
      </c>
      <c r="H463" s="36">
        <v>944235.5141206878</v>
      </c>
      <c r="I463" s="37"/>
      <c r="J463" s="104"/>
      <c r="K463" s="34">
        <v>9.76</v>
      </c>
      <c r="L463" s="34">
        <f t="shared" si="73"/>
        <v>111.6288</v>
      </c>
      <c r="M463" s="36">
        <v>925611.4956719221</v>
      </c>
      <c r="N463" s="34">
        <f t="shared" si="74"/>
        <v>125.856</v>
      </c>
      <c r="O463" s="36">
        <v>964481.0317361411</v>
      </c>
      <c r="P463" s="34">
        <f t="shared" si="75"/>
        <v>140.0832</v>
      </c>
      <c r="Q463" s="36">
        <v>1006862.133243535</v>
      </c>
      <c r="S463" s="24"/>
      <c r="T463" s="38"/>
      <c r="U463" s="38"/>
      <c r="Z463" s="38"/>
      <c r="AA463" s="38"/>
    </row>
    <row r="464" spans="1:27" ht="12.75">
      <c r="A464" s="104"/>
      <c r="B464" s="33">
        <v>9.76</v>
      </c>
      <c r="C464" s="34">
        <f t="shared" si="70"/>
        <v>105.75359999999999</v>
      </c>
      <c r="D464" s="36">
        <v>887600.1627781166</v>
      </c>
      <c r="E464" s="34">
        <f t="shared" si="71"/>
        <v>119.23199999999999</v>
      </c>
      <c r="F464" s="36">
        <v>927461.1759168607</v>
      </c>
      <c r="G464" s="34">
        <f t="shared" si="72"/>
        <v>132.7104</v>
      </c>
      <c r="H464" s="36">
        <v>968973.9777459536</v>
      </c>
      <c r="I464" s="37"/>
      <c r="J464" s="104"/>
      <c r="K464" s="34">
        <v>10.06</v>
      </c>
      <c r="L464" s="34">
        <f t="shared" si="73"/>
        <v>115.11720000000001</v>
      </c>
      <c r="M464" s="36">
        <v>949881.481331221</v>
      </c>
      <c r="N464" s="34">
        <f t="shared" si="74"/>
        <v>129.78900000000002</v>
      </c>
      <c r="O464" s="36">
        <v>989334.5955513215</v>
      </c>
      <c r="P464" s="34">
        <f t="shared" si="75"/>
        <v>144.46080000000003</v>
      </c>
      <c r="Q464" s="36">
        <v>1032537.5528007351</v>
      </c>
      <c r="S464" s="24"/>
      <c r="T464" s="38"/>
      <c r="U464" s="38"/>
      <c r="Z464" s="38"/>
      <c r="AA464" s="38"/>
    </row>
    <row r="465" spans="1:27" ht="12.75">
      <c r="A465" s="104"/>
      <c r="B465" s="33">
        <v>10.06</v>
      </c>
      <c r="C465" s="34">
        <f t="shared" si="70"/>
        <v>109.05839999999999</v>
      </c>
      <c r="D465" s="36">
        <v>910814.0537124126</v>
      </c>
      <c r="E465" s="34">
        <f t="shared" si="71"/>
        <v>122.95799999999997</v>
      </c>
      <c r="F465" s="36">
        <v>951379.8031016847</v>
      </c>
      <c r="G465" s="34">
        <f t="shared" si="72"/>
        <v>136.8576</v>
      </c>
      <c r="H465" s="36">
        <v>993712.4413712198</v>
      </c>
      <c r="I465" s="37"/>
      <c r="J465" s="104"/>
      <c r="K465" s="34">
        <v>10.36</v>
      </c>
      <c r="L465" s="34">
        <f t="shared" si="73"/>
        <v>118.60560000000001</v>
      </c>
      <c r="M465" s="36">
        <v>974153.4862920975</v>
      </c>
      <c r="N465" s="34">
        <f t="shared" si="74"/>
        <v>133.72199999999998</v>
      </c>
      <c r="O465" s="36">
        <v>1014184.1207633464</v>
      </c>
      <c r="P465" s="34">
        <f t="shared" si="75"/>
        <v>148.8384</v>
      </c>
      <c r="Q465" s="36">
        <v>1058212.9723579348</v>
      </c>
      <c r="S465" s="24"/>
      <c r="T465" s="38"/>
      <c r="U465" s="38"/>
      <c r="Z465" s="38"/>
      <c r="AA465" s="38"/>
    </row>
    <row r="466" spans="1:27" ht="12.75">
      <c r="A466" s="104"/>
      <c r="B466" s="33">
        <v>10.36</v>
      </c>
      <c r="C466" s="34">
        <f t="shared" si="70"/>
        <v>112.36319999999998</v>
      </c>
      <c r="D466" s="36">
        <v>934025.9253451311</v>
      </c>
      <c r="E466" s="34">
        <f t="shared" si="71"/>
        <v>126.68399999999997</v>
      </c>
      <c r="F466" s="36">
        <v>975292.372381776</v>
      </c>
      <c r="G466" s="34">
        <f t="shared" si="72"/>
        <v>141.0048</v>
      </c>
      <c r="H466" s="36">
        <v>1018448.8856949088</v>
      </c>
      <c r="I466" s="37"/>
      <c r="J466" s="104"/>
      <c r="K466" s="34">
        <v>10.66</v>
      </c>
      <c r="L466" s="34">
        <f t="shared" si="73"/>
        <v>122.09400000000001</v>
      </c>
      <c r="M466" s="36">
        <v>998423.4719513966</v>
      </c>
      <c r="N466" s="34">
        <f t="shared" si="74"/>
        <v>137.655</v>
      </c>
      <c r="O466" s="36">
        <v>1039037.6845785275</v>
      </c>
      <c r="P466" s="34">
        <f t="shared" si="75"/>
        <v>153.216</v>
      </c>
      <c r="Q466" s="36">
        <v>1083892.43051829</v>
      </c>
      <c r="S466" s="24"/>
      <c r="T466" s="38"/>
      <c r="U466" s="38"/>
      <c r="Z466" s="38"/>
      <c r="AA466" s="38"/>
    </row>
    <row r="467" spans="1:27" ht="12.75">
      <c r="A467" s="104"/>
      <c r="B467" s="33">
        <v>10.66</v>
      </c>
      <c r="C467" s="34">
        <f t="shared" si="70"/>
        <v>115.66799999999999</v>
      </c>
      <c r="D467" s="36">
        <v>957239.8162794267</v>
      </c>
      <c r="E467" s="34">
        <f t="shared" si="71"/>
        <v>130.40999999999997</v>
      </c>
      <c r="F467" s="36">
        <v>999208.9802650225</v>
      </c>
      <c r="G467" s="34">
        <f t="shared" si="72"/>
        <v>145.152</v>
      </c>
      <c r="H467" s="36">
        <v>1043187.3493201747</v>
      </c>
      <c r="I467" s="37"/>
      <c r="J467" s="104"/>
      <c r="K467" s="34">
        <v>10.96</v>
      </c>
      <c r="L467" s="34">
        <f t="shared" si="73"/>
        <v>125.58240000000002</v>
      </c>
      <c r="M467" s="36">
        <v>1022693.457610696</v>
      </c>
      <c r="N467" s="34">
        <f t="shared" si="74"/>
        <v>141.58800000000002</v>
      </c>
      <c r="O467" s="36">
        <v>1063891.2483937077</v>
      </c>
      <c r="P467" s="34">
        <f t="shared" si="75"/>
        <v>157.59360000000004</v>
      </c>
      <c r="Q467" s="36">
        <v>1109569.869377068</v>
      </c>
      <c r="S467" s="24"/>
      <c r="T467" s="38"/>
      <c r="U467" s="38"/>
      <c r="Z467" s="38"/>
      <c r="AA467" s="38"/>
    </row>
    <row r="468" spans="1:27" ht="12.75">
      <c r="A468" s="104"/>
      <c r="B468" s="33">
        <v>10.96</v>
      </c>
      <c r="C468" s="34">
        <f t="shared" si="70"/>
        <v>118.9728</v>
      </c>
      <c r="D468" s="36">
        <v>980453.7072137228</v>
      </c>
      <c r="E468" s="34">
        <f t="shared" si="71"/>
        <v>134.136</v>
      </c>
      <c r="F468" s="36">
        <v>1023127.6074498461</v>
      </c>
      <c r="G468" s="34">
        <f t="shared" si="72"/>
        <v>149.2992</v>
      </c>
      <c r="H468" s="36">
        <v>1067927.832247018</v>
      </c>
      <c r="I468" s="37"/>
      <c r="J468" s="104"/>
      <c r="K468" s="34">
        <v>11.26</v>
      </c>
      <c r="L468" s="34">
        <f t="shared" si="73"/>
        <v>129.07080000000002</v>
      </c>
      <c r="M468" s="36">
        <v>1046963.4432699949</v>
      </c>
      <c r="N468" s="34">
        <f t="shared" si="74"/>
        <v>145.521</v>
      </c>
      <c r="O468" s="36">
        <v>1088744.8122088884</v>
      </c>
      <c r="P468" s="34">
        <f t="shared" si="75"/>
        <v>161.9712</v>
      </c>
      <c r="Q468" s="36">
        <v>1135247.3082358448</v>
      </c>
      <c r="S468" s="24"/>
      <c r="T468" s="38"/>
      <c r="U468" s="38"/>
      <c r="Z468" s="38"/>
      <c r="AA468" s="38"/>
    </row>
    <row r="469" spans="1:27" ht="12.75">
      <c r="A469" s="104"/>
      <c r="B469" s="33">
        <v>11.26</v>
      </c>
      <c r="C469" s="34">
        <f t="shared" si="70"/>
        <v>122.27759999999998</v>
      </c>
      <c r="D469" s="36">
        <v>1003667.5981480188</v>
      </c>
      <c r="E469" s="34">
        <f t="shared" si="71"/>
        <v>137.86199999999997</v>
      </c>
      <c r="F469" s="36">
        <v>1047046.2346346697</v>
      </c>
      <c r="G469" s="34">
        <f t="shared" si="72"/>
        <v>153.44639999999998</v>
      </c>
      <c r="H469" s="36">
        <v>1092664.2765707069</v>
      </c>
      <c r="I469" s="37"/>
      <c r="J469" s="104"/>
      <c r="K469" s="34">
        <v>11.56</v>
      </c>
      <c r="L469" s="34">
        <f t="shared" si="73"/>
        <v>132.5592</v>
      </c>
      <c r="M469" s="36">
        <v>1071233.428929294</v>
      </c>
      <c r="N469" s="34">
        <f t="shared" si="74"/>
        <v>149.454</v>
      </c>
      <c r="O469" s="36">
        <v>1113598.3760240686</v>
      </c>
      <c r="P469" s="34">
        <f t="shared" si="75"/>
        <v>166.3488</v>
      </c>
      <c r="Q469" s="36">
        <v>1160924.7470946223</v>
      </c>
      <c r="S469" s="24"/>
      <c r="T469" s="38"/>
      <c r="U469" s="38"/>
      <c r="Z469" s="38"/>
      <c r="AA469" s="38"/>
    </row>
    <row r="470" spans="1:27" ht="12.75">
      <c r="A470" s="104"/>
      <c r="B470" s="33">
        <v>11.56</v>
      </c>
      <c r="C470" s="34">
        <f t="shared" si="70"/>
        <v>125.58239999999999</v>
      </c>
      <c r="D470" s="36">
        <v>1026879.4697807374</v>
      </c>
      <c r="E470" s="34">
        <f t="shared" si="71"/>
        <v>141.58799999999997</v>
      </c>
      <c r="F470" s="36">
        <v>1070962.8425179163</v>
      </c>
      <c r="G470" s="34">
        <f t="shared" si="72"/>
        <v>157.59359999999998</v>
      </c>
      <c r="H470" s="36">
        <v>1117402.740195973</v>
      </c>
      <c r="I470" s="37"/>
      <c r="J470" s="104"/>
      <c r="K470" s="34">
        <v>11.86</v>
      </c>
      <c r="L470" s="34">
        <f t="shared" si="73"/>
        <v>136.0476</v>
      </c>
      <c r="M470" s="36">
        <v>1095503.4145885925</v>
      </c>
      <c r="N470" s="34">
        <f t="shared" si="74"/>
        <v>153.38699999999997</v>
      </c>
      <c r="O470" s="36">
        <v>1138451.9398392488</v>
      </c>
      <c r="P470" s="34">
        <f t="shared" si="75"/>
        <v>170.72639999999998</v>
      </c>
      <c r="Q470" s="36">
        <v>1186602.1859534006</v>
      </c>
      <c r="S470" s="24"/>
      <c r="T470" s="38"/>
      <c r="U470" s="38"/>
      <c r="Z470" s="38"/>
      <c r="AA470" s="38"/>
    </row>
    <row r="471" spans="1:27" ht="12.75">
      <c r="A471" s="104"/>
      <c r="B471" s="33">
        <v>11.86</v>
      </c>
      <c r="C471" s="34">
        <f t="shared" si="70"/>
        <v>128.88719999999998</v>
      </c>
      <c r="D471" s="36">
        <v>1050093.360715033</v>
      </c>
      <c r="E471" s="34">
        <f t="shared" si="71"/>
        <v>145.31399999999996</v>
      </c>
      <c r="F471" s="36">
        <v>1094877.4310995853</v>
      </c>
      <c r="G471" s="34">
        <f t="shared" si="72"/>
        <v>161.74079999999998</v>
      </c>
      <c r="H471" s="36">
        <v>1142141.203821239</v>
      </c>
      <c r="I471" s="37"/>
      <c r="J471" s="104"/>
      <c r="K471" s="34">
        <v>12.16</v>
      </c>
      <c r="L471" s="34">
        <f t="shared" si="73"/>
        <v>139.536</v>
      </c>
      <c r="M471" s="36">
        <v>1119773.4002478921</v>
      </c>
      <c r="N471" s="34">
        <f t="shared" si="74"/>
        <v>157.32</v>
      </c>
      <c r="O471" s="36">
        <v>1163305.5036544292</v>
      </c>
      <c r="P471" s="34">
        <f t="shared" si="75"/>
        <v>175.104</v>
      </c>
      <c r="Q471" s="36">
        <v>1212279.6248121776</v>
      </c>
      <c r="S471" s="24"/>
      <c r="T471" s="38"/>
      <c r="U471" s="38"/>
      <c r="Z471" s="38"/>
      <c r="AA471" s="38"/>
    </row>
    <row r="472" spans="1:27" ht="12.75">
      <c r="A472" s="104"/>
      <c r="B472" s="33">
        <v>12.16</v>
      </c>
      <c r="C472" s="34">
        <f t="shared" si="70"/>
        <v>132.192</v>
      </c>
      <c r="D472" s="36">
        <v>1073307.251649329</v>
      </c>
      <c r="E472" s="34">
        <f t="shared" si="71"/>
        <v>149.04</v>
      </c>
      <c r="F472" s="36">
        <v>1118796.0582844089</v>
      </c>
      <c r="G472" s="34">
        <f t="shared" si="72"/>
        <v>165.888</v>
      </c>
      <c r="H472" s="36">
        <v>1166877.6481449273</v>
      </c>
      <c r="I472" s="37"/>
      <c r="J472" s="104"/>
      <c r="K472" s="34">
        <v>12.46</v>
      </c>
      <c r="L472" s="34">
        <f t="shared" si="73"/>
        <v>143.0244</v>
      </c>
      <c r="M472" s="36">
        <v>1144045.4052087688</v>
      </c>
      <c r="N472" s="34">
        <f t="shared" si="74"/>
        <v>161.253</v>
      </c>
      <c r="O472" s="36">
        <v>1188157.0481680322</v>
      </c>
      <c r="P472" s="34">
        <f t="shared" si="75"/>
        <v>179.48160000000001</v>
      </c>
      <c r="Q472" s="36">
        <v>1237959.0829725326</v>
      </c>
      <c r="S472" s="24"/>
      <c r="T472" s="38"/>
      <c r="U472" s="38"/>
      <c r="Z472" s="38"/>
      <c r="AA472" s="38"/>
    </row>
    <row r="473" spans="1:27" ht="12.75">
      <c r="A473" s="104"/>
      <c r="B473" s="33">
        <v>12.46</v>
      </c>
      <c r="C473" s="34">
        <f t="shared" si="70"/>
        <v>135.4968</v>
      </c>
      <c r="D473" s="36">
        <v>1096519.1232820475</v>
      </c>
      <c r="E473" s="34">
        <f t="shared" si="71"/>
        <v>152.766</v>
      </c>
      <c r="F473" s="36">
        <v>1142714.6854692332</v>
      </c>
      <c r="G473" s="34">
        <f t="shared" si="72"/>
        <v>170.0352</v>
      </c>
      <c r="H473" s="36">
        <v>1191616.1117701936</v>
      </c>
      <c r="I473" s="37"/>
      <c r="J473" s="104"/>
      <c r="K473" s="34">
        <v>12.76</v>
      </c>
      <c r="L473" s="34">
        <f t="shared" si="73"/>
        <v>146.5128</v>
      </c>
      <c r="M473" s="36">
        <v>1168315.3908680677</v>
      </c>
      <c r="N473" s="34">
        <f t="shared" si="74"/>
        <v>165.18599999999998</v>
      </c>
      <c r="O473" s="36">
        <v>1213006.573380058</v>
      </c>
      <c r="P473" s="34">
        <f t="shared" si="75"/>
        <v>183.8592</v>
      </c>
      <c r="Q473" s="36">
        <v>1263634.5025297329</v>
      </c>
      <c r="S473" s="24"/>
      <c r="T473" s="38"/>
      <c r="U473" s="38"/>
      <c r="Z473" s="38"/>
      <c r="AA473" s="38"/>
    </row>
    <row r="474" spans="1:27" ht="12.75">
      <c r="A474" s="104"/>
      <c r="B474" s="33">
        <v>12.76</v>
      </c>
      <c r="C474" s="34">
        <f t="shared" si="70"/>
        <v>138.80159999999998</v>
      </c>
      <c r="D474" s="36">
        <v>1119735.0335179209</v>
      </c>
      <c r="E474" s="34">
        <f t="shared" si="71"/>
        <v>156.49199999999996</v>
      </c>
      <c r="F474" s="36">
        <v>1166629.274050902</v>
      </c>
      <c r="G474" s="34">
        <f t="shared" si="72"/>
        <v>174.18239999999997</v>
      </c>
      <c r="H474" s="36">
        <v>1216358.6139986145</v>
      </c>
      <c r="I474" s="37"/>
      <c r="J474" s="104"/>
      <c r="K474" s="34">
        <v>13.06</v>
      </c>
      <c r="L474" s="34">
        <f t="shared" si="73"/>
        <v>150.0012</v>
      </c>
      <c r="M474" s="36">
        <v>1192585.3765273667</v>
      </c>
      <c r="N474" s="34">
        <f t="shared" si="74"/>
        <v>169.119</v>
      </c>
      <c r="O474" s="36">
        <v>1237860.1371952381</v>
      </c>
      <c r="P474" s="34">
        <f t="shared" si="75"/>
        <v>188.23680000000002</v>
      </c>
      <c r="Q474" s="36">
        <v>1289309.9220869332</v>
      </c>
      <c r="S474" s="24"/>
      <c r="T474" s="38"/>
      <c r="U474" s="38"/>
      <c r="Z474" s="38"/>
      <c r="AA474" s="38"/>
    </row>
    <row r="475" spans="1:27" ht="12.75">
      <c r="A475" s="104"/>
      <c r="B475" s="33">
        <v>13.06</v>
      </c>
      <c r="C475" s="34">
        <f t="shared" si="70"/>
        <v>142.1064</v>
      </c>
      <c r="D475" s="36">
        <v>1142868.1523891187</v>
      </c>
      <c r="E475" s="34">
        <f t="shared" si="71"/>
        <v>160.218</v>
      </c>
      <c r="F475" s="36">
        <v>1190545.8819341483</v>
      </c>
      <c r="G475" s="34">
        <f t="shared" si="72"/>
        <v>178.3296</v>
      </c>
      <c r="H475" s="36">
        <v>1241097.077623881</v>
      </c>
      <c r="I475" s="37"/>
      <c r="J475" s="104"/>
      <c r="K475" s="34">
        <v>13.36</v>
      </c>
      <c r="L475" s="34">
        <f t="shared" si="73"/>
        <v>153.4896</v>
      </c>
      <c r="M475" s="36">
        <v>1216855.3621866656</v>
      </c>
      <c r="N475" s="34">
        <f t="shared" si="74"/>
        <v>173.05199999999996</v>
      </c>
      <c r="O475" s="36">
        <v>1262713.7010104184</v>
      </c>
      <c r="P475" s="34">
        <f t="shared" si="75"/>
        <v>192.6144</v>
      </c>
      <c r="Q475" s="36">
        <v>1314989.3802472877</v>
      </c>
      <c r="S475" s="24"/>
      <c r="T475" s="38"/>
      <c r="U475" s="38"/>
      <c r="Z475" s="38"/>
      <c r="AA475" s="38"/>
    </row>
    <row r="476" spans="1:27" ht="12.75">
      <c r="A476" s="104"/>
      <c r="B476" s="33">
        <v>13.36</v>
      </c>
      <c r="C476" s="34">
        <f t="shared" si="70"/>
        <v>145.41119999999998</v>
      </c>
      <c r="D476" s="36">
        <v>1166158.7767833574</v>
      </c>
      <c r="E476" s="34">
        <f t="shared" si="71"/>
        <v>163.94399999999996</v>
      </c>
      <c r="F476" s="36">
        <v>1214462.4898173949</v>
      </c>
      <c r="G476" s="34">
        <f t="shared" si="72"/>
        <v>182.47679999999997</v>
      </c>
      <c r="H476" s="36">
        <v>1265833.521947569</v>
      </c>
      <c r="I476" s="37"/>
      <c r="J476" s="104"/>
      <c r="K476" s="34">
        <v>13.66</v>
      </c>
      <c r="L476" s="34">
        <f t="shared" si="73"/>
        <v>156.978</v>
      </c>
      <c r="M476" s="36">
        <v>1241125.3478459655</v>
      </c>
      <c r="N476" s="34">
        <f t="shared" si="74"/>
        <v>176.98499999999999</v>
      </c>
      <c r="O476" s="36">
        <v>1287567.2648255988</v>
      </c>
      <c r="P476" s="34">
        <f t="shared" si="75"/>
        <v>196.99200000000002</v>
      </c>
      <c r="Q476" s="36">
        <v>1340666.8191060657</v>
      </c>
      <c r="S476" s="24"/>
      <c r="T476" s="38"/>
      <c r="U476" s="38"/>
      <c r="Z476" s="38"/>
      <c r="AA476" s="38"/>
    </row>
    <row r="477" spans="1:27" ht="12.75">
      <c r="A477" s="104"/>
      <c r="B477" s="33">
        <v>13.66</v>
      </c>
      <c r="C477" s="34">
        <f t="shared" si="70"/>
        <v>148.71599999999998</v>
      </c>
      <c r="D477" s="36">
        <v>1189374.687019231</v>
      </c>
      <c r="E477" s="34">
        <f t="shared" si="71"/>
        <v>167.66999999999996</v>
      </c>
      <c r="F477" s="36">
        <v>1238379.097700641</v>
      </c>
      <c r="G477" s="34">
        <f t="shared" si="72"/>
        <v>186.624</v>
      </c>
      <c r="H477" s="36">
        <v>1290571.9855728352</v>
      </c>
      <c r="I477" s="37"/>
      <c r="J477" s="104"/>
      <c r="K477" s="34">
        <v>13.96</v>
      </c>
      <c r="L477" s="34">
        <f t="shared" si="73"/>
        <v>160.46640000000002</v>
      </c>
      <c r="M477" s="36">
        <v>1265395.333505264</v>
      </c>
      <c r="N477" s="34">
        <f t="shared" si="74"/>
        <v>180.918</v>
      </c>
      <c r="O477" s="36">
        <v>1312420.8286407792</v>
      </c>
      <c r="P477" s="34">
        <f t="shared" si="75"/>
        <v>201.36960000000002</v>
      </c>
      <c r="Q477" s="36">
        <v>1366346.2772664197</v>
      </c>
      <c r="S477" s="24"/>
      <c r="T477" s="38"/>
      <c r="U477" s="38"/>
      <c r="Z477" s="38"/>
      <c r="AA477" s="38"/>
    </row>
    <row r="478" spans="1:27" ht="12.75">
      <c r="A478" s="104"/>
      <c r="B478" s="33">
        <v>13.96</v>
      </c>
      <c r="C478" s="34">
        <f t="shared" si="70"/>
        <v>152.0208</v>
      </c>
      <c r="D478" s="36">
        <v>1212588.577953527</v>
      </c>
      <c r="E478" s="34">
        <f t="shared" si="71"/>
        <v>171.396</v>
      </c>
      <c r="F478" s="36">
        <v>1262297.7248854649</v>
      </c>
      <c r="G478" s="34">
        <f t="shared" si="72"/>
        <v>190.7712</v>
      </c>
      <c r="H478" s="36">
        <v>1315310.4491981016</v>
      </c>
      <c r="I478" s="37"/>
      <c r="J478" s="104"/>
      <c r="K478" s="34">
        <v>14.26</v>
      </c>
      <c r="L478" s="34">
        <f t="shared" si="73"/>
        <v>163.9548</v>
      </c>
      <c r="M478" s="36">
        <v>1289665.3191645632</v>
      </c>
      <c r="N478" s="34">
        <f t="shared" si="74"/>
        <v>184.851</v>
      </c>
      <c r="O478" s="36">
        <v>1337274.3924559595</v>
      </c>
      <c r="P478" s="34">
        <f t="shared" si="75"/>
        <v>205.74720000000002</v>
      </c>
      <c r="Q478" s="36">
        <v>1392021.6968236207</v>
      </c>
      <c r="S478" s="24"/>
      <c r="T478" s="38"/>
      <c r="U478" s="38"/>
      <c r="Z478" s="38"/>
      <c r="AA478" s="38"/>
    </row>
    <row r="479" spans="1:27" ht="12.75">
      <c r="A479" s="104"/>
      <c r="B479" s="33">
        <v>14.26</v>
      </c>
      <c r="C479" s="34">
        <f t="shared" si="70"/>
        <v>155.32559999999998</v>
      </c>
      <c r="D479" s="36">
        <v>1235798.4302846673</v>
      </c>
      <c r="E479" s="34">
        <f t="shared" si="71"/>
        <v>175.12199999999996</v>
      </c>
      <c r="F479" s="36">
        <v>1286214.3327687113</v>
      </c>
      <c r="G479" s="34">
        <f t="shared" si="72"/>
        <v>194.91839999999996</v>
      </c>
      <c r="H479" s="36">
        <v>1340046.8935217904</v>
      </c>
      <c r="I479" s="37"/>
      <c r="J479" s="104"/>
      <c r="K479" s="34">
        <v>14.56</v>
      </c>
      <c r="L479" s="34">
        <f t="shared" si="73"/>
        <v>167.4432</v>
      </c>
      <c r="M479" s="36">
        <v>1313937.3241254392</v>
      </c>
      <c r="N479" s="34">
        <f t="shared" si="74"/>
        <v>188.784</v>
      </c>
      <c r="O479" s="36">
        <v>1362127.9562711397</v>
      </c>
      <c r="P479" s="34">
        <f t="shared" si="75"/>
        <v>210.1248</v>
      </c>
      <c r="Q479" s="36">
        <v>1417697.1163808205</v>
      </c>
      <c r="S479" s="24"/>
      <c r="T479" s="38"/>
      <c r="U479" s="38"/>
      <c r="Z479" s="38"/>
      <c r="AA479" s="38"/>
    </row>
    <row r="480" spans="1:27" ht="12.75">
      <c r="A480" s="104"/>
      <c r="B480" s="33">
        <v>14.56</v>
      </c>
      <c r="C480" s="34">
        <f t="shared" si="70"/>
        <v>158.63039999999998</v>
      </c>
      <c r="D480" s="36">
        <v>1259012.3212189637</v>
      </c>
      <c r="E480" s="34">
        <f t="shared" si="71"/>
        <v>178.84799999999996</v>
      </c>
      <c r="F480" s="36">
        <v>1310132.9599535349</v>
      </c>
      <c r="G480" s="34">
        <f t="shared" si="72"/>
        <v>199.0656</v>
      </c>
      <c r="H480" s="36">
        <v>1364787.376448634</v>
      </c>
      <c r="I480" s="37"/>
      <c r="J480" s="104"/>
      <c r="K480" s="34">
        <v>14.86</v>
      </c>
      <c r="L480" s="34">
        <f t="shared" si="73"/>
        <v>170.93159999999997</v>
      </c>
      <c r="M480" s="36">
        <v>1338207.3097847386</v>
      </c>
      <c r="N480" s="34">
        <f t="shared" si="74"/>
        <v>192.71699999999996</v>
      </c>
      <c r="O480" s="36">
        <v>1386981.5200863203</v>
      </c>
      <c r="P480" s="34">
        <f t="shared" si="75"/>
        <v>214.5024</v>
      </c>
      <c r="Q480" s="36">
        <v>1443376.574541176</v>
      </c>
      <c r="S480" s="24"/>
      <c r="T480" s="38"/>
      <c r="U480" s="38"/>
      <c r="Z480" s="38"/>
      <c r="AA480" s="38"/>
    </row>
    <row r="481" spans="1:27" ht="12.75">
      <c r="A481" s="104"/>
      <c r="B481" s="33">
        <v>14.86</v>
      </c>
      <c r="C481" s="34">
        <f t="shared" si="70"/>
        <v>161.93519999999995</v>
      </c>
      <c r="D481" s="36">
        <v>1282226.2121532592</v>
      </c>
      <c r="E481" s="34">
        <f t="shared" si="71"/>
        <v>182.57399999999996</v>
      </c>
      <c r="F481" s="36">
        <v>1334047.548535204</v>
      </c>
      <c r="G481" s="34">
        <f t="shared" si="72"/>
        <v>203.21279999999996</v>
      </c>
      <c r="H481" s="36">
        <v>1389525.8400738998</v>
      </c>
      <c r="I481" s="37"/>
      <c r="J481" s="104"/>
      <c r="K481" s="34">
        <v>15.16</v>
      </c>
      <c r="L481" s="34">
        <f t="shared" si="73"/>
        <v>174.42000000000002</v>
      </c>
      <c r="M481" s="36">
        <v>1362477.2954440375</v>
      </c>
      <c r="N481" s="34">
        <f t="shared" si="74"/>
        <v>196.64999999999998</v>
      </c>
      <c r="O481" s="36">
        <v>1411829.0259967684</v>
      </c>
      <c r="P481" s="34">
        <f t="shared" si="75"/>
        <v>218.88</v>
      </c>
      <c r="Q481" s="36">
        <v>1469054.013399953</v>
      </c>
      <c r="S481" s="24"/>
      <c r="T481" s="38"/>
      <c r="U481" s="38"/>
      <c r="Z481" s="38"/>
      <c r="AA481" s="38"/>
    </row>
    <row r="482" spans="1:27" ht="12.75">
      <c r="A482" s="104"/>
      <c r="B482" s="33">
        <v>15.16</v>
      </c>
      <c r="C482" s="34">
        <f t="shared" si="70"/>
        <v>165.23999999999998</v>
      </c>
      <c r="D482" s="36">
        <v>1305442.1223891329</v>
      </c>
      <c r="E482" s="34">
        <f aca="true" t="shared" si="76" ref="E482:E499">(5.56-0.16)*(B482-0.16)*(2.46-0.16)</f>
        <v>186.29999999999995</v>
      </c>
      <c r="F482" s="36">
        <v>1357964.1564184504</v>
      </c>
      <c r="G482" s="34">
        <f aca="true" t="shared" si="77" ref="G482:G499">(5.56-0.16)*(B482-0.16)*(2.72-0.16)</f>
        <v>207.35999999999996</v>
      </c>
      <c r="H482" s="36">
        <v>1414264.3036991658</v>
      </c>
      <c r="I482" s="37"/>
      <c r="J482" s="104"/>
      <c r="K482" s="34">
        <v>15.46</v>
      </c>
      <c r="L482" s="34">
        <f t="shared" si="73"/>
        <v>177.90840000000003</v>
      </c>
      <c r="M482" s="36">
        <v>1386747.2811033367</v>
      </c>
      <c r="N482" s="34">
        <f aca="true" t="shared" si="78" ref="N482:N498">(5.86-0.16)*(K482-0.16)*(2.46-0.16)</f>
        <v>200.583</v>
      </c>
      <c r="O482" s="36">
        <v>1436682.5898119488</v>
      </c>
      <c r="P482" s="34">
        <f aca="true" t="shared" si="79" ref="P482:P498">(5.86-0.16)*(K482-0.16)*(2.72-0.16)</f>
        <v>223.25760000000002</v>
      </c>
      <c r="Q482" s="36">
        <v>1494729.4329571528</v>
      </c>
      <c r="S482" s="24"/>
      <c r="T482" s="38"/>
      <c r="U482" s="38"/>
      <c r="Z482" s="38"/>
      <c r="AA482" s="38"/>
    </row>
    <row r="483" spans="1:27" ht="12.75">
      <c r="A483" s="104"/>
      <c r="B483" s="33">
        <v>15.46</v>
      </c>
      <c r="C483" s="34">
        <f t="shared" si="70"/>
        <v>168.54479999999998</v>
      </c>
      <c r="D483" s="36">
        <v>1328656.013323429</v>
      </c>
      <c r="E483" s="34">
        <f t="shared" si="76"/>
        <v>190.02599999999995</v>
      </c>
      <c r="F483" s="36">
        <v>1381880.7643016973</v>
      </c>
      <c r="G483" s="34">
        <f t="shared" si="77"/>
        <v>211.50719999999998</v>
      </c>
      <c r="H483" s="36">
        <v>1439000.7480228546</v>
      </c>
      <c r="I483" s="37"/>
      <c r="J483" s="104"/>
      <c r="K483" s="34">
        <v>15.76</v>
      </c>
      <c r="L483" s="34">
        <f t="shared" si="73"/>
        <v>181.3968</v>
      </c>
      <c r="M483" s="36">
        <v>1411017.266762636</v>
      </c>
      <c r="N483" s="34">
        <f t="shared" si="78"/>
        <v>204.516</v>
      </c>
      <c r="O483" s="36">
        <v>1461536.1536271293</v>
      </c>
      <c r="P483" s="34">
        <f t="shared" si="79"/>
        <v>227.6352</v>
      </c>
      <c r="Q483" s="36">
        <v>1520408.891117508</v>
      </c>
      <c r="S483" s="24"/>
      <c r="T483" s="38"/>
      <c r="U483" s="38"/>
      <c r="Z483" s="38"/>
      <c r="AA483" s="38"/>
    </row>
    <row r="484" spans="1:27" ht="12.75">
      <c r="A484" s="104"/>
      <c r="B484" s="33">
        <v>15.76</v>
      </c>
      <c r="C484" s="34">
        <f t="shared" si="70"/>
        <v>171.84959999999998</v>
      </c>
      <c r="D484" s="36">
        <v>1351865.8656545694</v>
      </c>
      <c r="E484" s="34">
        <f t="shared" si="76"/>
        <v>193.75199999999998</v>
      </c>
      <c r="F484" s="36">
        <v>1405799.3914865209</v>
      </c>
      <c r="G484" s="34">
        <f t="shared" si="77"/>
        <v>215.65439999999998</v>
      </c>
      <c r="H484" s="36">
        <v>1463739.2116481208</v>
      </c>
      <c r="I484" s="37"/>
      <c r="J484" s="104"/>
      <c r="K484" s="34">
        <v>16.06</v>
      </c>
      <c r="L484" s="34">
        <f t="shared" si="73"/>
        <v>184.8852</v>
      </c>
      <c r="M484" s="36">
        <v>1435287.252421935</v>
      </c>
      <c r="N484" s="34">
        <f t="shared" si="78"/>
        <v>208.44899999999998</v>
      </c>
      <c r="O484" s="36">
        <v>1486389.7174423093</v>
      </c>
      <c r="P484" s="34">
        <f t="shared" si="79"/>
        <v>232.0128</v>
      </c>
      <c r="Q484" s="36">
        <v>1546084.3106747083</v>
      </c>
      <c r="S484" s="24"/>
      <c r="T484" s="38"/>
      <c r="U484" s="38"/>
      <c r="Z484" s="38"/>
      <c r="AA484" s="38"/>
    </row>
    <row r="485" spans="1:27" ht="12.75">
      <c r="A485" s="104"/>
      <c r="B485" s="33">
        <v>16.06</v>
      </c>
      <c r="C485" s="34">
        <f t="shared" si="70"/>
        <v>175.15439999999998</v>
      </c>
      <c r="D485" s="36">
        <v>1375081.775890443</v>
      </c>
      <c r="E485" s="34">
        <f t="shared" si="76"/>
        <v>197.47799999999995</v>
      </c>
      <c r="F485" s="36">
        <v>1429715.9993697675</v>
      </c>
      <c r="G485" s="34">
        <f t="shared" si="77"/>
        <v>219.80159999999998</v>
      </c>
      <c r="H485" s="36">
        <v>1488475.6559718086</v>
      </c>
      <c r="I485" s="37"/>
      <c r="J485" s="104"/>
      <c r="K485" s="34">
        <v>16.36</v>
      </c>
      <c r="L485" s="34">
        <f t="shared" si="73"/>
        <v>188.3736</v>
      </c>
      <c r="M485" s="36">
        <v>1459559.2573828117</v>
      </c>
      <c r="N485" s="34">
        <f t="shared" si="78"/>
        <v>212.382</v>
      </c>
      <c r="O485" s="36">
        <v>1511243.2812574904</v>
      </c>
      <c r="P485" s="34">
        <f t="shared" si="79"/>
        <v>236.3904</v>
      </c>
      <c r="Q485" s="36">
        <v>1571763.768835063</v>
      </c>
      <c r="S485" s="24"/>
      <c r="T485" s="38"/>
      <c r="U485" s="38"/>
      <c r="Z485" s="38"/>
      <c r="AA485" s="38"/>
    </row>
    <row r="486" spans="1:27" ht="12.75">
      <c r="A486" s="104"/>
      <c r="B486" s="33">
        <v>16.36</v>
      </c>
      <c r="C486" s="34">
        <f t="shared" si="70"/>
        <v>178.45919999999998</v>
      </c>
      <c r="D486" s="36">
        <v>1398295.6668247385</v>
      </c>
      <c r="E486" s="34">
        <f t="shared" si="76"/>
        <v>201.20399999999995</v>
      </c>
      <c r="F486" s="36">
        <v>1453632.6072530136</v>
      </c>
      <c r="G486" s="34">
        <f t="shared" si="77"/>
        <v>223.94879999999998</v>
      </c>
      <c r="H486" s="36">
        <v>1513214.1195970748</v>
      </c>
      <c r="I486" s="37"/>
      <c r="J486" s="104"/>
      <c r="K486" s="34">
        <v>16.66</v>
      </c>
      <c r="L486" s="34">
        <f t="shared" si="73"/>
        <v>191.862</v>
      </c>
      <c r="M486" s="36">
        <v>1483829.2430421107</v>
      </c>
      <c r="N486" s="34">
        <f t="shared" si="78"/>
        <v>216.31499999999997</v>
      </c>
      <c r="O486" s="36">
        <v>1536096.8450726701</v>
      </c>
      <c r="P486" s="34">
        <f t="shared" si="79"/>
        <v>240.768</v>
      </c>
      <c r="Q486" s="36">
        <v>1597441.2076938406</v>
      </c>
      <c r="S486" s="24"/>
      <c r="T486" s="38"/>
      <c r="U486" s="38"/>
      <c r="Z486" s="38"/>
      <c r="AA486" s="38"/>
    </row>
    <row r="487" spans="1:27" ht="12.75">
      <c r="A487" s="104"/>
      <c r="B487" s="33">
        <v>16.66</v>
      </c>
      <c r="C487" s="34">
        <f t="shared" si="70"/>
        <v>181.76399999999998</v>
      </c>
      <c r="D487" s="36">
        <v>1421507.5384574577</v>
      </c>
      <c r="E487" s="34">
        <f t="shared" si="76"/>
        <v>204.92999999999998</v>
      </c>
      <c r="F487" s="36">
        <v>1477549.21513626</v>
      </c>
      <c r="G487" s="34">
        <f t="shared" si="77"/>
        <v>228.096</v>
      </c>
      <c r="H487" s="36">
        <v>1537954.6025239185</v>
      </c>
      <c r="I487" s="37"/>
      <c r="J487" s="104"/>
      <c r="K487" s="34">
        <v>16.96</v>
      </c>
      <c r="L487" s="34">
        <f t="shared" si="73"/>
        <v>195.3504</v>
      </c>
      <c r="M487" s="36">
        <v>1508099.2287014097</v>
      </c>
      <c r="N487" s="34">
        <f t="shared" si="78"/>
        <v>220.248</v>
      </c>
      <c r="O487" s="36">
        <v>1560950.4088878504</v>
      </c>
      <c r="P487" s="34">
        <f t="shared" si="79"/>
        <v>245.14560000000003</v>
      </c>
      <c r="Q487" s="36">
        <v>1623118.6465526184</v>
      </c>
      <c r="S487" s="24"/>
      <c r="T487" s="38"/>
      <c r="U487" s="38"/>
      <c r="Z487" s="38"/>
      <c r="AA487" s="38"/>
    </row>
    <row r="488" spans="1:27" ht="12.75">
      <c r="A488" s="104"/>
      <c r="B488" s="33">
        <v>16.96</v>
      </c>
      <c r="C488" s="34">
        <f t="shared" si="70"/>
        <v>185.0688</v>
      </c>
      <c r="D488" s="36">
        <v>1444723.4486933309</v>
      </c>
      <c r="E488" s="34">
        <f t="shared" si="76"/>
        <v>208.65599999999998</v>
      </c>
      <c r="F488" s="36">
        <v>1501467.8423210832</v>
      </c>
      <c r="G488" s="34">
        <f t="shared" si="77"/>
        <v>232.2432</v>
      </c>
      <c r="H488" s="36">
        <v>1562693.0661491854</v>
      </c>
      <c r="I488" s="37"/>
      <c r="J488" s="104"/>
      <c r="K488" s="34">
        <v>17.26</v>
      </c>
      <c r="L488" s="34">
        <f t="shared" si="73"/>
        <v>198.83880000000002</v>
      </c>
      <c r="M488" s="36">
        <v>1532369.2143607086</v>
      </c>
      <c r="N488" s="34">
        <f t="shared" si="78"/>
        <v>224.181</v>
      </c>
      <c r="O488" s="36">
        <v>1585801.953401453</v>
      </c>
      <c r="P488" s="34">
        <f t="shared" si="79"/>
        <v>249.52320000000003</v>
      </c>
      <c r="Q488" s="36">
        <v>1648794.0661098182</v>
      </c>
      <c r="S488" s="24"/>
      <c r="T488" s="38"/>
      <c r="U488" s="38"/>
      <c r="Z488" s="38"/>
      <c r="AA488" s="38"/>
    </row>
    <row r="489" spans="1:27" ht="12.75">
      <c r="A489" s="104"/>
      <c r="B489" s="33">
        <v>17.26</v>
      </c>
      <c r="C489" s="34">
        <f t="shared" si="70"/>
        <v>188.3736</v>
      </c>
      <c r="D489" s="36">
        <v>1467933.3010244719</v>
      </c>
      <c r="E489" s="34">
        <f t="shared" si="76"/>
        <v>212.382</v>
      </c>
      <c r="F489" s="36">
        <v>1525384.45020433</v>
      </c>
      <c r="G489" s="34">
        <f t="shared" si="77"/>
        <v>236.3904</v>
      </c>
      <c r="H489" s="36">
        <v>1587429.510472873</v>
      </c>
      <c r="I489" s="37"/>
      <c r="J489" s="104"/>
      <c r="K489" s="34">
        <v>17.56</v>
      </c>
      <c r="L489" s="34">
        <f t="shared" si="73"/>
        <v>202.32719999999998</v>
      </c>
      <c r="M489" s="36">
        <v>1556639.200020008</v>
      </c>
      <c r="N489" s="34">
        <f t="shared" si="78"/>
        <v>228.11399999999998</v>
      </c>
      <c r="O489" s="36">
        <v>1610653.4979150565</v>
      </c>
      <c r="P489" s="34">
        <f t="shared" si="79"/>
        <v>253.90079999999998</v>
      </c>
      <c r="Q489" s="36">
        <v>1674471.5049685955</v>
      </c>
      <c r="S489" s="24"/>
      <c r="T489" s="38"/>
      <c r="U489" s="38"/>
      <c r="Z489" s="38"/>
      <c r="AA489" s="38"/>
    </row>
    <row r="490" spans="1:27" ht="12.75">
      <c r="A490" s="104"/>
      <c r="B490" s="33">
        <v>17.56</v>
      </c>
      <c r="C490" s="34">
        <f t="shared" si="70"/>
        <v>191.67839999999995</v>
      </c>
      <c r="D490" s="36">
        <v>1491147.1919587671</v>
      </c>
      <c r="E490" s="34">
        <f t="shared" si="76"/>
        <v>216.10799999999995</v>
      </c>
      <c r="F490" s="36">
        <v>1549301.0580875764</v>
      </c>
      <c r="G490" s="34">
        <f t="shared" si="77"/>
        <v>240.53759999999994</v>
      </c>
      <c r="H490" s="36">
        <v>1612167.9740981392</v>
      </c>
      <c r="I490" s="37"/>
      <c r="J490" s="104"/>
      <c r="K490" s="34">
        <v>17.86</v>
      </c>
      <c r="L490" s="34">
        <f t="shared" si="73"/>
        <v>205.81560000000002</v>
      </c>
      <c r="M490" s="36">
        <v>1580909.1856793065</v>
      </c>
      <c r="N490" s="34">
        <f t="shared" si="78"/>
        <v>232.047</v>
      </c>
      <c r="O490" s="36">
        <v>1635505.0424286595</v>
      </c>
      <c r="P490" s="34">
        <f t="shared" si="79"/>
        <v>258.27840000000003</v>
      </c>
      <c r="Q490" s="36">
        <v>1700150.963128951</v>
      </c>
      <c r="S490" s="24"/>
      <c r="T490" s="38"/>
      <c r="U490" s="38"/>
      <c r="Z490" s="38"/>
      <c r="AA490" s="38"/>
    </row>
    <row r="491" spans="1:27" ht="12.75">
      <c r="A491" s="104"/>
      <c r="B491" s="33">
        <v>17.86</v>
      </c>
      <c r="C491" s="34">
        <f t="shared" si="70"/>
        <v>194.98319999999998</v>
      </c>
      <c r="D491" s="36">
        <v>1514363.102194641</v>
      </c>
      <c r="E491" s="34">
        <f t="shared" si="76"/>
        <v>219.83399999999995</v>
      </c>
      <c r="F491" s="36">
        <v>1573215.6466692453</v>
      </c>
      <c r="G491" s="34">
        <f t="shared" si="77"/>
        <v>244.68479999999997</v>
      </c>
      <c r="H491" s="36">
        <v>1636906.4377234057</v>
      </c>
      <c r="I491" s="37"/>
      <c r="J491" s="104"/>
      <c r="K491" s="34">
        <v>18.16</v>
      </c>
      <c r="L491" s="34">
        <f t="shared" si="73"/>
        <v>209.30400000000003</v>
      </c>
      <c r="M491" s="36">
        <v>1605241.7696875064</v>
      </c>
      <c r="N491" s="34">
        <f t="shared" si="78"/>
        <v>235.98</v>
      </c>
      <c r="O491" s="36">
        <v>1660358.60624384</v>
      </c>
      <c r="P491" s="34">
        <f t="shared" si="79"/>
        <v>262.656</v>
      </c>
      <c r="Q491" s="36">
        <v>1725826.3826861512</v>
      </c>
      <c r="S491" s="24"/>
      <c r="T491" s="38"/>
      <c r="U491" s="38"/>
      <c r="Z491" s="38"/>
      <c r="AA491" s="38"/>
    </row>
    <row r="492" spans="1:27" ht="12.75">
      <c r="A492" s="104"/>
      <c r="B492" s="33">
        <v>18.16</v>
      </c>
      <c r="C492" s="34">
        <f t="shared" si="70"/>
        <v>198.28799999999998</v>
      </c>
      <c r="D492" s="36">
        <v>1537574.973827359</v>
      </c>
      <c r="E492" s="34">
        <f t="shared" si="76"/>
        <v>223.55999999999995</v>
      </c>
      <c r="F492" s="36">
        <v>1597134.2738540692</v>
      </c>
      <c r="G492" s="34">
        <f t="shared" si="77"/>
        <v>248.83199999999997</v>
      </c>
      <c r="H492" s="36">
        <v>1661642.8820470944</v>
      </c>
      <c r="I492" s="37"/>
      <c r="J492" s="104"/>
      <c r="K492" s="34">
        <v>18.46</v>
      </c>
      <c r="L492" s="34">
        <f t="shared" si="73"/>
        <v>212.79240000000001</v>
      </c>
      <c r="M492" s="36">
        <v>1629451.1762994833</v>
      </c>
      <c r="N492" s="34">
        <f t="shared" si="78"/>
        <v>239.91299999999998</v>
      </c>
      <c r="O492" s="36">
        <v>1685212.1700590202</v>
      </c>
      <c r="P492" s="34">
        <f t="shared" si="79"/>
        <v>267.03360000000004</v>
      </c>
      <c r="Q492" s="36">
        <v>1751505.840846506</v>
      </c>
      <c r="S492" s="24"/>
      <c r="T492" s="38"/>
      <c r="U492" s="38"/>
      <c r="Z492" s="38"/>
      <c r="AA492" s="38"/>
    </row>
    <row r="493" spans="1:27" ht="12.75">
      <c r="A493" s="104"/>
      <c r="B493" s="33">
        <v>18.46</v>
      </c>
      <c r="C493" s="34">
        <f t="shared" si="70"/>
        <v>201.59279999999998</v>
      </c>
      <c r="D493" s="36">
        <v>1560786.845460078</v>
      </c>
      <c r="E493" s="34">
        <f t="shared" si="76"/>
        <v>227.28599999999997</v>
      </c>
      <c r="F493" s="36">
        <v>1621050.8817373158</v>
      </c>
      <c r="G493" s="34">
        <f t="shared" si="77"/>
        <v>252.9792</v>
      </c>
      <c r="H493" s="36">
        <v>1686383.3649739379</v>
      </c>
      <c r="I493" s="37"/>
      <c r="J493" s="104"/>
      <c r="K493" s="34">
        <v>18.76</v>
      </c>
      <c r="L493" s="34">
        <f t="shared" si="73"/>
        <v>216.28080000000003</v>
      </c>
      <c r="M493" s="36">
        <v>1653721.161958782</v>
      </c>
      <c r="N493" s="34">
        <f t="shared" si="78"/>
        <v>243.846</v>
      </c>
      <c r="O493" s="36">
        <v>1710065.7338742006</v>
      </c>
      <c r="P493" s="34">
        <f t="shared" si="79"/>
        <v>271.4112</v>
      </c>
      <c r="Q493" s="36">
        <v>1777181.2604037058</v>
      </c>
      <c r="S493" s="24"/>
      <c r="T493" s="38"/>
      <c r="U493" s="38"/>
      <c r="Z493" s="38"/>
      <c r="AA493" s="38"/>
    </row>
    <row r="494" spans="1:27" ht="12.75">
      <c r="A494" s="104"/>
      <c r="B494" s="33">
        <v>18.76</v>
      </c>
      <c r="C494" s="34">
        <f t="shared" si="70"/>
        <v>204.8976</v>
      </c>
      <c r="D494" s="36">
        <v>1584000.7363943742</v>
      </c>
      <c r="E494" s="34">
        <f t="shared" si="76"/>
        <v>231.01199999999997</v>
      </c>
      <c r="F494" s="36">
        <v>1644969.50892214</v>
      </c>
      <c r="G494" s="34">
        <f t="shared" si="77"/>
        <v>257.1264</v>
      </c>
      <c r="H494" s="36">
        <v>1711121.8285992034</v>
      </c>
      <c r="I494" s="37"/>
      <c r="J494" s="104"/>
      <c r="K494" s="34">
        <v>19.06</v>
      </c>
      <c r="L494" s="34">
        <f t="shared" si="73"/>
        <v>219.76919999999998</v>
      </c>
      <c r="M494" s="36">
        <v>1702261.1332773797</v>
      </c>
      <c r="N494" s="34">
        <f t="shared" si="78"/>
        <v>247.77899999999997</v>
      </c>
      <c r="O494" s="36">
        <v>1734917.2783878036</v>
      </c>
      <c r="P494" s="34">
        <f t="shared" si="79"/>
        <v>275.7888</v>
      </c>
      <c r="Q494" s="36">
        <v>1802858.6992624833</v>
      </c>
      <c r="S494" s="24"/>
      <c r="T494" s="38"/>
      <c r="U494" s="38"/>
      <c r="Z494" s="38"/>
      <c r="AA494" s="38"/>
    </row>
    <row r="495" spans="1:27" ht="12.75">
      <c r="A495" s="104"/>
      <c r="B495" s="33">
        <v>19.06</v>
      </c>
      <c r="C495" s="34">
        <f t="shared" si="70"/>
        <v>208.20239999999998</v>
      </c>
      <c r="D495" s="36">
        <v>1607214.6273286692</v>
      </c>
      <c r="E495" s="34">
        <f t="shared" si="76"/>
        <v>234.73799999999994</v>
      </c>
      <c r="F495" s="36">
        <v>1668886.116805385</v>
      </c>
      <c r="G495" s="34">
        <f t="shared" si="77"/>
        <v>261.2736</v>
      </c>
      <c r="H495" s="36">
        <v>1735858.2729228926</v>
      </c>
      <c r="I495" s="37"/>
      <c r="J495" s="104"/>
      <c r="K495" s="34">
        <v>19.36</v>
      </c>
      <c r="L495" s="34">
        <f t="shared" si="73"/>
        <v>223.2576</v>
      </c>
      <c r="M495" s="36">
        <v>1726531.1189366789</v>
      </c>
      <c r="N495" s="34">
        <f t="shared" si="78"/>
        <v>251.712</v>
      </c>
      <c r="O495" s="36">
        <v>1759770.842202984</v>
      </c>
      <c r="P495" s="34">
        <f t="shared" si="79"/>
        <v>280.1664</v>
      </c>
      <c r="Q495" s="36">
        <v>1828538.1574228392</v>
      </c>
      <c r="S495" s="24"/>
      <c r="T495" s="38"/>
      <c r="U495" s="38"/>
      <c r="Z495" s="38"/>
      <c r="AA495" s="38"/>
    </row>
    <row r="496" spans="1:27" ht="12.75">
      <c r="A496" s="104"/>
      <c r="B496" s="33">
        <v>19.36</v>
      </c>
      <c r="C496" s="34">
        <f t="shared" si="70"/>
        <v>211.50719999999998</v>
      </c>
      <c r="D496" s="36">
        <v>1630428.5182629654</v>
      </c>
      <c r="E496" s="34">
        <f t="shared" si="76"/>
        <v>238.46399999999997</v>
      </c>
      <c r="F496" s="36">
        <v>1692802.7246886324</v>
      </c>
      <c r="G496" s="34">
        <f t="shared" si="77"/>
        <v>265.4208</v>
      </c>
      <c r="H496" s="36">
        <v>1760598.755849736</v>
      </c>
      <c r="I496" s="37"/>
      <c r="J496" s="104"/>
      <c r="K496" s="34">
        <v>19.66</v>
      </c>
      <c r="L496" s="34">
        <f t="shared" si="73"/>
        <v>226.746</v>
      </c>
      <c r="M496" s="36">
        <v>1738570.1949413999</v>
      </c>
      <c r="N496" s="34">
        <f t="shared" si="78"/>
        <v>255.64499999999998</v>
      </c>
      <c r="O496" s="36">
        <v>1784624.4060181642</v>
      </c>
      <c r="P496" s="34">
        <f t="shared" si="79"/>
        <v>284.54400000000004</v>
      </c>
      <c r="Q496" s="36">
        <v>1853411.914253793</v>
      </c>
      <c r="S496" s="24"/>
      <c r="T496" s="38"/>
      <c r="U496" s="38"/>
      <c r="Z496" s="38"/>
      <c r="AA496" s="38"/>
    </row>
    <row r="497" spans="1:27" ht="12.75">
      <c r="A497" s="104"/>
      <c r="B497" s="33">
        <v>19.66</v>
      </c>
      <c r="C497" s="34">
        <f t="shared" si="70"/>
        <v>214.81199999999995</v>
      </c>
      <c r="D497" s="36">
        <v>1653642.409197261</v>
      </c>
      <c r="E497" s="34">
        <f t="shared" si="76"/>
        <v>242.18999999999994</v>
      </c>
      <c r="F497" s="36">
        <v>1716719.332571879</v>
      </c>
      <c r="G497" s="34">
        <f t="shared" si="77"/>
        <v>269.568</v>
      </c>
      <c r="H497" s="36">
        <v>1785337.2194750018</v>
      </c>
      <c r="I497" s="37"/>
      <c r="J497" s="104"/>
      <c r="K497" s="34">
        <v>19.96</v>
      </c>
      <c r="L497" s="34">
        <f t="shared" si="73"/>
        <v>230.23440000000002</v>
      </c>
      <c r="M497" s="36">
        <v>1750803.1238975555</v>
      </c>
      <c r="N497" s="34">
        <f t="shared" si="78"/>
        <v>259.57800000000003</v>
      </c>
      <c r="O497" s="36">
        <v>1809475.9505317677</v>
      </c>
      <c r="P497" s="34">
        <f t="shared" si="79"/>
        <v>288.92160000000007</v>
      </c>
      <c r="Q497" s="36">
        <v>1879893.0351403928</v>
      </c>
      <c r="S497" s="24"/>
      <c r="T497" s="38"/>
      <c r="U497" s="38"/>
      <c r="Z497" s="38"/>
      <c r="AA497" s="38"/>
    </row>
    <row r="498" spans="1:27" ht="12.75">
      <c r="A498" s="104"/>
      <c r="B498" s="33">
        <v>19.96</v>
      </c>
      <c r="C498" s="34">
        <f t="shared" si="70"/>
        <v>218.11679999999998</v>
      </c>
      <c r="D498" s="36">
        <v>1676854.2808299796</v>
      </c>
      <c r="E498" s="34">
        <f t="shared" si="76"/>
        <v>245.91599999999994</v>
      </c>
      <c r="F498" s="36">
        <v>1740637.9597567024</v>
      </c>
      <c r="G498" s="34">
        <f t="shared" si="77"/>
        <v>273.7152</v>
      </c>
      <c r="H498" s="36">
        <v>1810073.663798691</v>
      </c>
      <c r="I498" s="37"/>
      <c r="J498" s="104"/>
      <c r="K498" s="34">
        <v>20.26</v>
      </c>
      <c r="L498" s="34">
        <f t="shared" si="73"/>
        <v>233.7228</v>
      </c>
      <c r="M498" s="36">
        <v>1775073.1095568542</v>
      </c>
      <c r="N498" s="34">
        <f t="shared" si="78"/>
        <v>263.511</v>
      </c>
      <c r="O498" s="36">
        <v>1802147.8153561251</v>
      </c>
      <c r="P498" s="34">
        <f t="shared" si="79"/>
        <v>293.29920000000004</v>
      </c>
      <c r="Q498" s="36">
        <v>1905568.4546975936</v>
      </c>
      <c r="S498" s="24"/>
      <c r="T498" s="38"/>
      <c r="U498" s="38"/>
      <c r="Z498" s="38"/>
      <c r="AA498" s="38"/>
    </row>
    <row r="499" spans="1:27" ht="12.75">
      <c r="A499" s="104"/>
      <c r="B499" s="33">
        <v>20.26</v>
      </c>
      <c r="C499" s="34">
        <f t="shared" si="70"/>
        <v>221.42159999999998</v>
      </c>
      <c r="D499" s="36">
        <v>1700068.1717642758</v>
      </c>
      <c r="E499" s="34">
        <f t="shared" si="76"/>
        <v>249.64199999999997</v>
      </c>
      <c r="F499" s="36">
        <v>1764552.5483383716</v>
      </c>
      <c r="G499" s="34">
        <f t="shared" si="77"/>
        <v>277.8624</v>
      </c>
      <c r="H499" s="36">
        <v>1714779.5763790042</v>
      </c>
      <c r="I499" s="37"/>
      <c r="J499" s="42"/>
      <c r="K499" s="39"/>
      <c r="L499" s="40"/>
      <c r="M499" s="26"/>
      <c r="N499" s="40"/>
      <c r="O499" s="26"/>
      <c r="P499" s="40"/>
      <c r="Q499" s="26"/>
      <c r="S499" s="24"/>
      <c r="T499" s="38"/>
      <c r="U499" s="38"/>
      <c r="AA499" s="38"/>
    </row>
    <row r="500" spans="1:17" ht="12.75">
      <c r="A500" s="41"/>
      <c r="B500" s="24"/>
      <c r="C500" s="25"/>
      <c r="D500" s="26"/>
      <c r="E500" s="25"/>
      <c r="F500" s="26"/>
      <c r="G500" s="25"/>
      <c r="H500" s="26"/>
      <c r="I500" s="30"/>
      <c r="J500" s="41"/>
      <c r="K500" s="24"/>
      <c r="L500" s="25"/>
      <c r="M500" s="26"/>
      <c r="N500" s="25"/>
      <c r="O500" s="26"/>
      <c r="P500" s="25"/>
      <c r="Q500" s="26"/>
    </row>
    <row r="501" spans="1:17" ht="12.75">
      <c r="A501" s="41"/>
      <c r="B501" s="24"/>
      <c r="C501" s="25"/>
      <c r="D501" s="26"/>
      <c r="E501" s="25"/>
      <c r="F501" s="26"/>
      <c r="G501" s="25"/>
      <c r="H501" s="26"/>
      <c r="I501" s="30"/>
      <c r="J501" s="24"/>
      <c r="K501" s="24"/>
      <c r="L501" s="25"/>
      <c r="M501" s="26"/>
      <c r="N501" s="25"/>
      <c r="O501" s="26"/>
      <c r="P501" s="25"/>
      <c r="Q501" s="26"/>
    </row>
  </sheetData>
  <sheetProtection/>
  <mergeCells count="83">
    <mergeCell ref="A6:Q7"/>
    <mergeCell ref="A8:Q8"/>
    <mergeCell ref="P10:Q10"/>
    <mergeCell ref="A11:B12"/>
    <mergeCell ref="C11:D11"/>
    <mergeCell ref="E11:F11"/>
    <mergeCell ref="G11:H11"/>
    <mergeCell ref="P11:Q11"/>
    <mergeCell ref="J11:K12"/>
    <mergeCell ref="L11:M11"/>
    <mergeCell ref="J145:K146"/>
    <mergeCell ref="L145:M145"/>
    <mergeCell ref="N145:O145"/>
    <mergeCell ref="J79:K80"/>
    <mergeCell ref="L79:M79"/>
    <mergeCell ref="N79:O79"/>
    <mergeCell ref="A13:A76"/>
    <mergeCell ref="J13:J75"/>
    <mergeCell ref="A79:B80"/>
    <mergeCell ref="C79:D79"/>
    <mergeCell ref="E79:F79"/>
    <mergeCell ref="G79:H79"/>
    <mergeCell ref="N11:O11"/>
    <mergeCell ref="J209:K210"/>
    <mergeCell ref="L209:M209"/>
    <mergeCell ref="N209:O209"/>
    <mergeCell ref="P79:Q79"/>
    <mergeCell ref="A81:A142"/>
    <mergeCell ref="J81:J141"/>
    <mergeCell ref="A145:B146"/>
    <mergeCell ref="C145:D145"/>
    <mergeCell ref="E145:F145"/>
    <mergeCell ref="G145:H145"/>
    <mergeCell ref="J271:K272"/>
    <mergeCell ref="L271:M271"/>
    <mergeCell ref="N271:O271"/>
    <mergeCell ref="P145:Q145"/>
    <mergeCell ref="A147:A206"/>
    <mergeCell ref="J147:J205"/>
    <mergeCell ref="A209:B210"/>
    <mergeCell ref="C209:D209"/>
    <mergeCell ref="E209:F209"/>
    <mergeCell ref="G209:H209"/>
    <mergeCell ref="J331:K332"/>
    <mergeCell ref="L331:M331"/>
    <mergeCell ref="N331:O331"/>
    <mergeCell ref="P209:Q209"/>
    <mergeCell ref="A211:A268"/>
    <mergeCell ref="J211:J267"/>
    <mergeCell ref="A271:B272"/>
    <mergeCell ref="C271:D271"/>
    <mergeCell ref="E271:F271"/>
    <mergeCell ref="P271:Q271"/>
    <mergeCell ref="A273:A328"/>
    <mergeCell ref="J273:J327"/>
    <mergeCell ref="A331:B332"/>
    <mergeCell ref="C331:D331"/>
    <mergeCell ref="E331:F331"/>
    <mergeCell ref="P331:Q331"/>
    <mergeCell ref="A333:A389"/>
    <mergeCell ref="J333:J385"/>
    <mergeCell ref="A392:B393"/>
    <mergeCell ref="C392:D392"/>
    <mergeCell ref="E392:F392"/>
    <mergeCell ref="G271:H271"/>
    <mergeCell ref="J392:K393"/>
    <mergeCell ref="G331:H331"/>
    <mergeCell ref="L392:M392"/>
    <mergeCell ref="N392:O392"/>
    <mergeCell ref="E448:F448"/>
    <mergeCell ref="G448:H448"/>
    <mergeCell ref="G392:H392"/>
    <mergeCell ref="P448:Q448"/>
    <mergeCell ref="A450:A499"/>
    <mergeCell ref="J450:J498"/>
    <mergeCell ref="P392:Q392"/>
    <mergeCell ref="A394:A445"/>
    <mergeCell ref="J394:J444"/>
    <mergeCell ref="A448:B449"/>
    <mergeCell ref="C448:D448"/>
    <mergeCell ref="J448:K449"/>
    <mergeCell ref="L448:M448"/>
    <mergeCell ref="N448:O44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12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2" width="12.00390625" style="60" customWidth="1"/>
    <col min="3" max="3" width="14.25390625" style="61" customWidth="1"/>
    <col min="4" max="4" width="13.125" style="62" customWidth="1"/>
    <col min="5" max="5" width="12.00390625" style="61" customWidth="1"/>
    <col min="6" max="6" width="13.875" style="62" customWidth="1"/>
    <col min="7" max="7" width="12.00390625" style="61" customWidth="1"/>
    <col min="8" max="8" width="16.625" style="62" customWidth="1"/>
    <col min="9" max="10" width="12.00390625" style="63" customWidth="1"/>
    <col min="11" max="16384" width="9.125" style="63" customWidth="1"/>
  </cols>
  <sheetData>
    <row r="3" spans="1:27" ht="22.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18.75" customHeight="1">
      <c r="A4" s="124" t="s">
        <v>11</v>
      </c>
      <c r="B4" s="124"/>
      <c r="C4" s="124"/>
      <c r="D4" s="124"/>
      <c r="E4" s="124"/>
      <c r="F4" s="124"/>
      <c r="G4" s="124"/>
      <c r="H4" s="12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15.75">
      <c r="A5" s="65"/>
      <c r="B5" s="65"/>
      <c r="C5" s="66"/>
      <c r="D5" s="67"/>
      <c r="E5" s="66"/>
      <c r="F5" s="67"/>
      <c r="G5" s="66"/>
      <c r="H5" s="6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s="69" customFormat="1" ht="15.75" customHeight="1">
      <c r="A6" s="125" t="s">
        <v>12</v>
      </c>
      <c r="B6" s="126"/>
      <c r="C6" s="127" t="s">
        <v>17</v>
      </c>
      <c r="D6" s="128"/>
      <c r="E6" s="127" t="s">
        <v>18</v>
      </c>
      <c r="F6" s="128"/>
      <c r="G6" s="127" t="s">
        <v>19</v>
      </c>
      <c r="H6" s="12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s="53" customFormat="1" ht="30.75" customHeight="1" thickBot="1">
      <c r="A7" s="56" t="s">
        <v>16</v>
      </c>
      <c r="B7" s="57" t="s">
        <v>15</v>
      </c>
      <c r="C7" s="58" t="s">
        <v>13</v>
      </c>
      <c r="D7" s="59" t="s">
        <v>14</v>
      </c>
      <c r="E7" s="58" t="s">
        <v>13</v>
      </c>
      <c r="F7" s="59" t="s">
        <v>14</v>
      </c>
      <c r="G7" s="58" t="s">
        <v>13</v>
      </c>
      <c r="H7" s="59" t="s">
        <v>14</v>
      </c>
      <c r="I7" s="54"/>
      <c r="J7" s="54"/>
      <c r="K7" s="55"/>
      <c r="L7" s="55"/>
      <c r="M7" s="52"/>
      <c r="N7" s="55"/>
      <c r="O7" s="55"/>
      <c r="P7" s="55"/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5.75">
      <c r="A8" s="118">
        <v>1.4</v>
      </c>
      <c r="B8" s="70">
        <v>1.4</v>
      </c>
      <c r="C8" s="90">
        <f>(1.4-0.2)*(B8-0.2)*(2.24-0.2)</f>
        <v>2.9375999999999998</v>
      </c>
      <c r="D8" s="71">
        <v>117382.04316025003</v>
      </c>
      <c r="E8" s="90">
        <f>(1.4-0.2)*(B8-0.2)*(2.5-0.2)</f>
        <v>3.312</v>
      </c>
      <c r="F8" s="71">
        <v>125416.3279622</v>
      </c>
      <c r="G8" s="90">
        <f>(1.4-0.2)*(B8-0.2)*(2.76-0.2)</f>
        <v>3.6863999999999995</v>
      </c>
      <c r="H8" s="72">
        <v>134913.10458945003</v>
      </c>
      <c r="I8" s="64"/>
      <c r="J8" s="64"/>
      <c r="K8" s="51"/>
      <c r="L8" s="64"/>
      <c r="M8" s="64"/>
      <c r="N8" s="51"/>
      <c r="O8" s="64"/>
      <c r="P8" s="64"/>
      <c r="Q8" s="51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17" ht="15.75">
      <c r="A9" s="119"/>
      <c r="B9" s="73">
        <v>1.7</v>
      </c>
      <c r="C9" s="74">
        <f aca="true" t="shared" si="0" ref="C9:C22">(1.4-0.2)*(B9-0.2)*(2.24-0.2)</f>
        <v>3.6719999999999997</v>
      </c>
      <c r="D9" s="75">
        <v>130095.83079130005</v>
      </c>
      <c r="E9" s="74">
        <f aca="true" t="shared" si="1" ref="E9:E22">(1.4-0.2)*(B9-0.2)*(2.5-0.2)</f>
        <v>4.14</v>
      </c>
      <c r="F9" s="75">
        <v>139027.39318655003</v>
      </c>
      <c r="G9" s="74">
        <f aca="true" t="shared" si="2" ref="G9:G22">(1.4-0.2)*(B9-0.2)*(2.76-0.2)</f>
        <v>4.607999999999999</v>
      </c>
      <c r="H9" s="76">
        <v>149381.41139900006</v>
      </c>
      <c r="J9" s="64"/>
      <c r="K9" s="51"/>
      <c r="L9" s="64"/>
      <c r="M9" s="64"/>
      <c r="N9" s="51"/>
      <c r="P9" s="64"/>
      <c r="Q9" s="51"/>
    </row>
    <row r="10" spans="1:17" ht="15.75">
      <c r="A10" s="119"/>
      <c r="B10" s="73">
        <v>2</v>
      </c>
      <c r="C10" s="74">
        <f t="shared" si="0"/>
        <v>4.4064000000000005</v>
      </c>
      <c r="D10" s="75">
        <v>142829.63642640001</v>
      </c>
      <c r="E10" s="74">
        <f t="shared" si="1"/>
        <v>4.968</v>
      </c>
      <c r="F10" s="75">
        <v>152617.26287720003</v>
      </c>
      <c r="G10" s="74">
        <f t="shared" si="2"/>
        <v>5.529599999999999</v>
      </c>
      <c r="H10" s="76">
        <v>158973.56792790003</v>
      </c>
      <c r="J10" s="64"/>
      <c r="K10" s="51"/>
      <c r="L10" s="64"/>
      <c r="M10" s="64"/>
      <c r="N10" s="51"/>
      <c r="P10" s="64"/>
      <c r="Q10" s="51"/>
    </row>
    <row r="11" spans="1:17" ht="15.75">
      <c r="A11" s="119"/>
      <c r="B11" s="73">
        <v>2.3</v>
      </c>
      <c r="C11" s="74">
        <f t="shared" si="0"/>
        <v>5.1408</v>
      </c>
      <c r="D11" s="75">
        <v>155542.24652780002</v>
      </c>
      <c r="E11" s="74">
        <f t="shared" si="1"/>
        <v>5.7959999999999985</v>
      </c>
      <c r="F11" s="75">
        <v>166207.13256785003</v>
      </c>
      <c r="G11" s="74">
        <f t="shared" si="2"/>
        <v>6.451199999999998</v>
      </c>
      <c r="H11" s="76">
        <v>171550.76211955005</v>
      </c>
      <c r="J11" s="64"/>
      <c r="K11" s="51"/>
      <c r="L11" s="64"/>
      <c r="M11" s="64"/>
      <c r="N11" s="51"/>
      <c r="P11" s="64"/>
      <c r="Q11" s="51"/>
    </row>
    <row r="12" spans="1:17" ht="15.75">
      <c r="A12" s="119"/>
      <c r="B12" s="73">
        <v>2.6</v>
      </c>
      <c r="C12" s="74">
        <f t="shared" si="0"/>
        <v>5.8751999999999995</v>
      </c>
      <c r="D12" s="75">
        <v>163165.5734819</v>
      </c>
      <c r="E12" s="74">
        <f t="shared" si="1"/>
        <v>6.624</v>
      </c>
      <c r="F12" s="75">
        <v>173716.23914590004</v>
      </c>
      <c r="G12" s="74">
        <f t="shared" si="2"/>
        <v>7.372799999999999</v>
      </c>
      <c r="H12" s="76">
        <v>184127.95631120002</v>
      </c>
      <c r="J12" s="64"/>
      <c r="K12" s="51"/>
      <c r="L12" s="64"/>
      <c r="M12" s="64"/>
      <c r="N12" s="51"/>
      <c r="P12" s="64"/>
      <c r="Q12" s="51"/>
    </row>
    <row r="13" spans="1:17" ht="15.75">
      <c r="A13" s="119"/>
      <c r="B13" s="73">
        <v>2.9</v>
      </c>
      <c r="C13" s="74">
        <f t="shared" si="0"/>
        <v>6.6095999999999995</v>
      </c>
      <c r="D13" s="75">
        <v>181006.32520905003</v>
      </c>
      <c r="E13" s="74">
        <f t="shared" si="1"/>
        <v>7.451999999999999</v>
      </c>
      <c r="F13" s="75">
        <v>193409.24501250003</v>
      </c>
      <c r="G13" s="74">
        <f t="shared" si="2"/>
        <v>8.294399999999998</v>
      </c>
      <c r="H13" s="76">
        <v>207252.28357790006</v>
      </c>
      <c r="J13" s="64"/>
      <c r="K13" s="51"/>
      <c r="L13" s="64"/>
      <c r="M13" s="64"/>
      <c r="N13" s="51"/>
      <c r="P13" s="64"/>
      <c r="Q13" s="51"/>
    </row>
    <row r="14" spans="1:17" ht="15.75">
      <c r="A14" s="119"/>
      <c r="B14" s="73">
        <v>3.2</v>
      </c>
      <c r="C14" s="74">
        <f t="shared" si="0"/>
        <v>7.343999999999999</v>
      </c>
      <c r="D14" s="75">
        <v>193721.29036975</v>
      </c>
      <c r="E14" s="74">
        <f t="shared" si="1"/>
        <v>8.28</v>
      </c>
      <c r="F14" s="75">
        <v>206999.11470315006</v>
      </c>
      <c r="G14" s="74">
        <f t="shared" si="2"/>
        <v>9.215999999999998</v>
      </c>
      <c r="H14" s="76">
        <v>221720.59038745007</v>
      </c>
      <c r="J14" s="64"/>
      <c r="K14" s="51"/>
      <c r="L14" s="64"/>
      <c r="M14" s="64"/>
      <c r="N14" s="51"/>
      <c r="P14" s="64"/>
      <c r="Q14" s="51"/>
    </row>
    <row r="15" spans="1:17" ht="15.75">
      <c r="A15" s="119"/>
      <c r="B15" s="77">
        <v>3.5</v>
      </c>
      <c r="C15" s="78">
        <f t="shared" si="0"/>
        <v>8.078399999999998</v>
      </c>
      <c r="D15" s="75">
        <v>206453.91847520001</v>
      </c>
      <c r="E15" s="78">
        <f t="shared" si="1"/>
        <v>9.107999999999999</v>
      </c>
      <c r="F15" s="75">
        <v>220610.17992750005</v>
      </c>
      <c r="G15" s="78">
        <f t="shared" si="2"/>
        <v>10.137599999999997</v>
      </c>
      <c r="H15" s="76">
        <v>236210.09273070004</v>
      </c>
      <c r="J15" s="64"/>
      <c r="K15" s="51"/>
      <c r="L15" s="64"/>
      <c r="M15" s="64"/>
      <c r="N15" s="51"/>
      <c r="P15" s="64"/>
      <c r="Q15" s="51"/>
    </row>
    <row r="16" spans="1:17" ht="15.75">
      <c r="A16" s="119"/>
      <c r="B16" s="73">
        <v>3.8</v>
      </c>
      <c r="C16" s="74">
        <f t="shared" si="0"/>
        <v>8.8128</v>
      </c>
      <c r="D16" s="75">
        <v>219187.72411030004</v>
      </c>
      <c r="E16" s="74">
        <f t="shared" si="1"/>
        <v>9.935999999999998</v>
      </c>
      <c r="F16" s="75">
        <v>234200.04961815002</v>
      </c>
      <c r="G16" s="74">
        <f t="shared" si="2"/>
        <v>11.059199999999997</v>
      </c>
      <c r="H16" s="76">
        <v>250678.39954025001</v>
      </c>
      <c r="J16" s="64"/>
      <c r="K16" s="51"/>
      <c r="L16" s="64"/>
      <c r="M16" s="64"/>
      <c r="N16" s="51"/>
      <c r="P16" s="64"/>
      <c r="Q16" s="51"/>
    </row>
    <row r="17" spans="1:17" ht="15.75">
      <c r="A17" s="119"/>
      <c r="B17" s="73">
        <v>4.1</v>
      </c>
      <c r="C17" s="74">
        <f t="shared" si="0"/>
        <v>9.547199999999998</v>
      </c>
      <c r="D17" s="75">
        <v>231899.15668205003</v>
      </c>
      <c r="E17" s="74">
        <f t="shared" si="1"/>
        <v>10.763999999999996</v>
      </c>
      <c r="F17" s="75">
        <v>247789.91930880002</v>
      </c>
      <c r="G17" s="74">
        <f t="shared" si="2"/>
        <v>11.980799999999995</v>
      </c>
      <c r="H17" s="76">
        <v>265126.68834575004</v>
      </c>
      <c r="J17" s="64"/>
      <c r="K17" s="51"/>
      <c r="L17" s="64"/>
      <c r="M17" s="64"/>
      <c r="N17" s="51"/>
      <c r="P17" s="64"/>
      <c r="Q17" s="51"/>
    </row>
    <row r="18" spans="1:17" ht="15.75">
      <c r="A18" s="119"/>
      <c r="B18" s="73">
        <v>4.4</v>
      </c>
      <c r="C18" s="74">
        <f t="shared" si="0"/>
        <v>10.281600000000001</v>
      </c>
      <c r="D18" s="75">
        <v>244632.96231715006</v>
      </c>
      <c r="E18" s="74">
        <f t="shared" si="1"/>
        <v>11.591999999999999</v>
      </c>
      <c r="F18" s="75">
        <v>261402.16206280005</v>
      </c>
      <c r="G18" s="74">
        <f t="shared" si="2"/>
        <v>12.902399999999998</v>
      </c>
      <c r="H18" s="76">
        <v>279594.9951553001</v>
      </c>
      <c r="J18" s="64"/>
      <c r="K18" s="51"/>
      <c r="L18" s="64"/>
      <c r="M18" s="64"/>
      <c r="N18" s="51"/>
      <c r="P18" s="64"/>
      <c r="Q18" s="51"/>
    </row>
    <row r="19" spans="1:17" ht="15.75">
      <c r="A19" s="119"/>
      <c r="B19" s="73">
        <v>4.7</v>
      </c>
      <c r="C19" s="74">
        <f t="shared" si="0"/>
        <v>11.015999999999998</v>
      </c>
      <c r="D19" s="75">
        <v>257364.4128929501</v>
      </c>
      <c r="E19" s="74">
        <f t="shared" si="1"/>
        <v>12.419999999999998</v>
      </c>
      <c r="F19" s="75">
        <v>274992.03175345005</v>
      </c>
      <c r="G19" s="74">
        <f t="shared" si="2"/>
        <v>13.823999999999996</v>
      </c>
      <c r="H19" s="76">
        <v>294080.9649096001</v>
      </c>
      <c r="J19" s="64"/>
      <c r="K19" s="51"/>
      <c r="L19" s="64"/>
      <c r="M19" s="64"/>
      <c r="N19" s="51"/>
      <c r="P19" s="64"/>
      <c r="Q19" s="51"/>
    </row>
    <row r="20" spans="1:17" ht="15.75">
      <c r="A20" s="119"/>
      <c r="B20" s="73">
        <v>5</v>
      </c>
      <c r="C20" s="74">
        <f t="shared" si="0"/>
        <v>11.750399999999999</v>
      </c>
      <c r="D20" s="75">
        <v>270079.37805364997</v>
      </c>
      <c r="E20" s="74">
        <f t="shared" si="1"/>
        <v>13.248</v>
      </c>
      <c r="F20" s="75">
        <v>288583.07897375</v>
      </c>
      <c r="G20" s="74">
        <f t="shared" si="2"/>
        <v>14.745599999999998</v>
      </c>
      <c r="H20" s="76">
        <v>308549.2717191501</v>
      </c>
      <c r="J20" s="64"/>
      <c r="K20" s="51"/>
      <c r="L20" s="64"/>
      <c r="M20" s="64"/>
      <c r="N20" s="51"/>
      <c r="P20" s="64"/>
      <c r="Q20" s="51"/>
    </row>
    <row r="21" spans="1:17" ht="15.75">
      <c r="A21" s="119"/>
      <c r="B21" s="73">
        <v>5.3</v>
      </c>
      <c r="C21" s="74">
        <f t="shared" si="0"/>
        <v>12.484799999999998</v>
      </c>
      <c r="D21" s="75">
        <v>282812.00615910004</v>
      </c>
      <c r="E21" s="74">
        <f t="shared" si="1"/>
        <v>14.075999999999997</v>
      </c>
      <c r="F21" s="75">
        <v>302192.9666684501</v>
      </c>
      <c r="G21" s="74">
        <f t="shared" si="2"/>
        <v>15.667199999999996</v>
      </c>
      <c r="H21" s="76">
        <v>323017.5785287001</v>
      </c>
      <c r="J21" s="64"/>
      <c r="K21" s="51"/>
      <c r="L21" s="64"/>
      <c r="M21" s="64"/>
      <c r="N21" s="51"/>
      <c r="P21" s="64"/>
      <c r="Q21" s="51"/>
    </row>
    <row r="22" spans="1:17" ht="16.5" thickBot="1">
      <c r="A22" s="120"/>
      <c r="B22" s="79">
        <v>5.6</v>
      </c>
      <c r="C22" s="80">
        <f t="shared" si="0"/>
        <v>13.219199999999999</v>
      </c>
      <c r="D22" s="81">
        <v>295544.63426455006</v>
      </c>
      <c r="E22" s="80">
        <f t="shared" si="1"/>
        <v>14.903999999999998</v>
      </c>
      <c r="F22" s="81">
        <v>315782.8363591</v>
      </c>
      <c r="G22" s="80">
        <f t="shared" si="2"/>
        <v>16.588799999999996</v>
      </c>
      <c r="H22" s="82">
        <v>327482.77096150006</v>
      </c>
      <c r="I22" s="83"/>
      <c r="J22" s="64"/>
      <c r="K22" s="51"/>
      <c r="L22" s="64"/>
      <c r="M22" s="64"/>
      <c r="N22" s="51"/>
      <c r="O22" s="83"/>
      <c r="P22" s="64"/>
      <c r="Q22" s="51"/>
    </row>
    <row r="23" spans="1:17" ht="15.75">
      <c r="A23" s="118">
        <v>1.7</v>
      </c>
      <c r="B23" s="70">
        <v>1.7</v>
      </c>
      <c r="C23" s="90">
        <f aca="true" t="shared" si="3" ref="C23:C36">(1.7-0.2)*(B23-0.2)*(2.24-0.2)</f>
        <v>4.59</v>
      </c>
      <c r="D23" s="71">
        <v>144096.65832980003</v>
      </c>
      <c r="E23" s="90">
        <f>(1.7-0.2)*(B23-0.2)*(2.5-0.2)</f>
        <v>5.175</v>
      </c>
      <c r="F23" s="71">
        <v>153885.46231025003</v>
      </c>
      <c r="G23" s="90">
        <f>(1.7-0.2)*(B23-0.2)*(2.76-0.2)</f>
        <v>5.759999999999999</v>
      </c>
      <c r="H23" s="72">
        <v>159754.27008585006</v>
      </c>
      <c r="I23" s="83"/>
      <c r="J23" s="64"/>
      <c r="K23" s="51"/>
      <c r="L23" s="64"/>
      <c r="M23" s="64"/>
      <c r="N23" s="51"/>
      <c r="O23" s="83"/>
      <c r="P23" s="64"/>
      <c r="Q23" s="51"/>
    </row>
    <row r="24" spans="1:17" ht="15.75">
      <c r="A24" s="119"/>
      <c r="B24" s="73">
        <v>2</v>
      </c>
      <c r="C24" s="74">
        <f t="shared" si="3"/>
        <v>5.508000000000001</v>
      </c>
      <c r="D24" s="75">
        <v>158046.701945</v>
      </c>
      <c r="E24" s="74">
        <f aca="true" t="shared" si="4" ref="E24:E36">(1.7-0.2)*(B24-0.2)*(2.5-0.2)</f>
        <v>6.21</v>
      </c>
      <c r="F24" s="75">
        <v>163693.10676510006</v>
      </c>
      <c r="G24" s="74">
        <f aca="true" t="shared" si="5" ref="G24:G36">(1.7-0.2)*(B24-0.2)*(2.76-0.2)</f>
        <v>6.911999999999999</v>
      </c>
      <c r="H24" s="76">
        <v>173305.28129805005</v>
      </c>
      <c r="J24" s="64"/>
      <c r="K24" s="51"/>
      <c r="L24" s="64"/>
      <c r="M24" s="64"/>
      <c r="N24" s="51"/>
      <c r="P24" s="64"/>
      <c r="Q24" s="51"/>
    </row>
    <row r="25" spans="1:17" ht="15.75">
      <c r="A25" s="119"/>
      <c r="B25" s="73">
        <v>2.3</v>
      </c>
      <c r="C25" s="74">
        <f t="shared" si="3"/>
        <v>6.425999999999999</v>
      </c>
      <c r="D25" s="75">
        <v>165856.22873215008</v>
      </c>
      <c r="E25" s="74">
        <f t="shared" si="4"/>
        <v>7.244999999999998</v>
      </c>
      <c r="F25" s="75">
        <v>176406.89439615002</v>
      </c>
      <c r="G25" s="74">
        <f t="shared" si="5"/>
        <v>8.063999999999998</v>
      </c>
      <c r="H25" s="76">
        <v>186817.43403180005</v>
      </c>
      <c r="J25" s="64"/>
      <c r="K25" s="51"/>
      <c r="L25" s="64"/>
      <c r="M25" s="64"/>
      <c r="N25" s="51"/>
      <c r="P25" s="64"/>
      <c r="Q25" s="51"/>
    </row>
    <row r="26" spans="1:17" ht="15.75">
      <c r="A26" s="119"/>
      <c r="B26" s="73">
        <v>2.6</v>
      </c>
      <c r="C26" s="74">
        <f t="shared" si="3"/>
        <v>7.343999999999999</v>
      </c>
      <c r="D26" s="75">
        <v>177770.47373085006</v>
      </c>
      <c r="E26" s="74">
        <f t="shared" si="4"/>
        <v>8.28</v>
      </c>
      <c r="F26" s="75">
        <v>189140.70003125002</v>
      </c>
      <c r="G26" s="74">
        <f t="shared" si="5"/>
        <v>9.215999999999998</v>
      </c>
      <c r="H26" s="76">
        <v>200330.7642952</v>
      </c>
      <c r="J26" s="64"/>
      <c r="K26" s="51"/>
      <c r="L26" s="64"/>
      <c r="M26" s="64"/>
      <c r="N26" s="51"/>
      <c r="P26" s="64"/>
      <c r="Q26" s="51"/>
    </row>
    <row r="27" spans="1:17" ht="15.75">
      <c r="A27" s="119"/>
      <c r="B27" s="73">
        <v>2.9</v>
      </c>
      <c r="C27" s="74">
        <f t="shared" si="3"/>
        <v>8.262</v>
      </c>
      <c r="D27" s="75">
        <v>200038.73694200008</v>
      </c>
      <c r="E27" s="74">
        <f t="shared" si="4"/>
        <v>9.315</v>
      </c>
      <c r="F27" s="75">
        <v>213316.56127540008</v>
      </c>
      <c r="G27" s="74">
        <f t="shared" si="5"/>
        <v>10.367999999999999</v>
      </c>
      <c r="H27" s="76">
        <v>228038.03695970002</v>
      </c>
      <c r="J27" s="64"/>
      <c r="K27" s="51"/>
      <c r="L27" s="64"/>
      <c r="M27" s="64"/>
      <c r="N27" s="51"/>
      <c r="P27" s="64"/>
      <c r="Q27" s="51"/>
    </row>
    <row r="28" spans="1:17" ht="15.75">
      <c r="A28" s="119"/>
      <c r="B28" s="73">
        <v>3.2</v>
      </c>
      <c r="C28" s="74">
        <f t="shared" si="3"/>
        <v>9.18</v>
      </c>
      <c r="D28" s="75">
        <v>214019.54647645002</v>
      </c>
      <c r="E28" s="74">
        <f t="shared" si="4"/>
        <v>10.35</v>
      </c>
      <c r="F28" s="75">
        <v>228175.80792875006</v>
      </c>
      <c r="G28" s="74">
        <f t="shared" si="5"/>
        <v>11.519999999999998</v>
      </c>
      <c r="H28" s="76">
        <v>243774.5432023001</v>
      </c>
      <c r="J28" s="64"/>
      <c r="K28" s="51"/>
      <c r="L28" s="64"/>
      <c r="M28" s="64"/>
      <c r="N28" s="51"/>
      <c r="P28" s="64"/>
      <c r="Q28" s="51"/>
    </row>
    <row r="29" spans="1:17" ht="15.75">
      <c r="A29" s="119"/>
      <c r="B29" s="77">
        <v>3.5</v>
      </c>
      <c r="C29" s="78">
        <f t="shared" si="3"/>
        <v>10.097999999999999</v>
      </c>
      <c r="D29" s="75">
        <v>228020.37401495004</v>
      </c>
      <c r="E29" s="78">
        <f t="shared" si="4"/>
        <v>11.384999999999998</v>
      </c>
      <c r="F29" s="75">
        <v>243032.69952280005</v>
      </c>
      <c r="G29" s="78">
        <f t="shared" si="5"/>
        <v>12.671999999999997</v>
      </c>
      <c r="H29" s="76">
        <v>259489.85391120007</v>
      </c>
      <c r="J29" s="64"/>
      <c r="K29" s="51"/>
      <c r="L29" s="64"/>
      <c r="M29" s="64"/>
      <c r="N29" s="51"/>
      <c r="P29" s="64"/>
      <c r="Q29" s="51"/>
    </row>
    <row r="30" spans="1:17" ht="15.75">
      <c r="A30" s="119"/>
      <c r="B30" s="73">
        <v>3.8</v>
      </c>
      <c r="C30" s="74">
        <f t="shared" si="3"/>
        <v>11.015999999999998</v>
      </c>
      <c r="D30" s="75">
        <v>242000.00601975</v>
      </c>
      <c r="E30" s="74">
        <f t="shared" si="4"/>
        <v>12.419999999999998</v>
      </c>
      <c r="F30" s="75">
        <v>257891.94617615003</v>
      </c>
      <c r="G30" s="74">
        <f t="shared" si="5"/>
        <v>13.823999999999996</v>
      </c>
      <c r="H30" s="76">
        <v>275226.36015380005</v>
      </c>
      <c r="J30" s="64"/>
      <c r="K30" s="51"/>
      <c r="L30" s="64"/>
      <c r="M30" s="64"/>
      <c r="N30" s="51"/>
      <c r="P30" s="64"/>
      <c r="Q30" s="51"/>
    </row>
    <row r="31" spans="1:17" ht="15.75">
      <c r="A31" s="119"/>
      <c r="B31" s="73">
        <v>4.1</v>
      </c>
      <c r="C31" s="74">
        <f t="shared" si="3"/>
        <v>11.934</v>
      </c>
      <c r="D31" s="75">
        <v>255980.81555420006</v>
      </c>
      <c r="E31" s="74">
        <f t="shared" si="4"/>
        <v>13.454999999999998</v>
      </c>
      <c r="F31" s="75">
        <v>272750.0152998501</v>
      </c>
      <c r="G31" s="74">
        <f t="shared" si="5"/>
        <v>14.975999999999997</v>
      </c>
      <c r="H31" s="76">
        <v>290960.51133710006</v>
      </c>
      <c r="J31" s="64"/>
      <c r="K31" s="51"/>
      <c r="L31" s="64"/>
      <c r="M31" s="64"/>
      <c r="N31" s="51"/>
      <c r="P31" s="64"/>
      <c r="Q31" s="51"/>
    </row>
    <row r="32" spans="1:17" ht="15.75">
      <c r="A32" s="119"/>
      <c r="B32" s="73">
        <v>4.4</v>
      </c>
      <c r="C32" s="74">
        <f t="shared" si="3"/>
        <v>12.852000000000002</v>
      </c>
      <c r="D32" s="75">
        <v>269981.64309270005</v>
      </c>
      <c r="E32" s="74">
        <f t="shared" si="4"/>
        <v>14.49</v>
      </c>
      <c r="F32" s="75">
        <v>287608.08442355006</v>
      </c>
      <c r="G32" s="74">
        <f t="shared" si="5"/>
        <v>16.128</v>
      </c>
      <c r="H32" s="76">
        <v>306697.01757970004</v>
      </c>
      <c r="J32" s="64"/>
      <c r="K32" s="51"/>
      <c r="L32" s="64"/>
      <c r="M32" s="64"/>
      <c r="N32" s="51"/>
      <c r="P32" s="64"/>
      <c r="Q32" s="51"/>
    </row>
    <row r="33" spans="1:17" ht="15.75">
      <c r="A33" s="119"/>
      <c r="B33" s="73">
        <v>4.7</v>
      </c>
      <c r="C33" s="74">
        <f t="shared" si="3"/>
        <v>13.77</v>
      </c>
      <c r="D33" s="75">
        <v>283961.2750975</v>
      </c>
      <c r="E33" s="74">
        <f t="shared" si="4"/>
        <v>15.524999999999999</v>
      </c>
      <c r="F33" s="75">
        <v>302466.15354725</v>
      </c>
      <c r="G33" s="74">
        <f t="shared" si="5"/>
        <v>17.279999999999998</v>
      </c>
      <c r="H33" s="76">
        <v>312663.56031625</v>
      </c>
      <c r="J33" s="64"/>
      <c r="K33" s="51"/>
      <c r="L33" s="64"/>
      <c r="M33" s="64"/>
      <c r="N33" s="51"/>
      <c r="P33" s="64"/>
      <c r="Q33" s="51"/>
    </row>
    <row r="34" spans="1:17" ht="15.75">
      <c r="A34" s="119"/>
      <c r="B34" s="73">
        <v>5</v>
      </c>
      <c r="C34" s="74">
        <f t="shared" si="3"/>
        <v>14.687999999999999</v>
      </c>
      <c r="D34" s="75">
        <v>297962.102636</v>
      </c>
      <c r="E34" s="74">
        <f t="shared" si="4"/>
        <v>16.56</v>
      </c>
      <c r="F34" s="75">
        <v>317325.40020060004</v>
      </c>
      <c r="G34" s="74">
        <f t="shared" si="5"/>
        <v>18.431999999999995</v>
      </c>
      <c r="H34" s="76">
        <v>327288.4785692501</v>
      </c>
      <c r="J34" s="64"/>
      <c r="K34" s="51"/>
      <c r="L34" s="64"/>
      <c r="M34" s="64"/>
      <c r="N34" s="51"/>
      <c r="P34" s="64"/>
      <c r="Q34" s="51"/>
    </row>
    <row r="35" spans="1:17" ht="15.75">
      <c r="A35" s="119"/>
      <c r="B35" s="73">
        <v>5.3</v>
      </c>
      <c r="C35" s="74">
        <f t="shared" si="3"/>
        <v>15.606</v>
      </c>
      <c r="D35" s="75">
        <v>311942.9121704501</v>
      </c>
      <c r="E35" s="74">
        <f t="shared" si="4"/>
        <v>17.595</v>
      </c>
      <c r="F35" s="75">
        <v>332182.2917946501</v>
      </c>
      <c r="G35" s="74">
        <f t="shared" si="5"/>
        <v>19.583999999999996</v>
      </c>
      <c r="H35" s="76">
        <v>341951.07777105004</v>
      </c>
      <c r="J35" s="64"/>
      <c r="K35" s="51"/>
      <c r="L35" s="64"/>
      <c r="M35" s="64"/>
      <c r="N35" s="51"/>
      <c r="P35" s="64"/>
      <c r="Q35" s="51"/>
    </row>
    <row r="36" spans="1:17" ht="16.5" thickBot="1">
      <c r="A36" s="120"/>
      <c r="B36" s="79">
        <v>5.6</v>
      </c>
      <c r="C36" s="80">
        <f t="shared" si="3"/>
        <v>16.524</v>
      </c>
      <c r="D36" s="81">
        <v>325922.54417525005</v>
      </c>
      <c r="E36" s="80">
        <f t="shared" si="4"/>
        <v>18.63</v>
      </c>
      <c r="F36" s="81">
        <v>347039.1833887001</v>
      </c>
      <c r="G36" s="80">
        <f t="shared" si="5"/>
        <v>20.735999999999997</v>
      </c>
      <c r="H36" s="82">
        <v>356574.81849440007</v>
      </c>
      <c r="J36" s="64"/>
      <c r="K36" s="51"/>
      <c r="L36" s="64"/>
      <c r="M36" s="64"/>
      <c r="N36" s="51"/>
      <c r="P36" s="64"/>
      <c r="Q36" s="51"/>
    </row>
    <row r="37" spans="1:17" ht="15.75">
      <c r="A37" s="121">
        <v>2</v>
      </c>
      <c r="B37" s="70">
        <v>2</v>
      </c>
      <c r="C37" s="84">
        <f>(2-0.2)*(B37-0.2)*(2.24-0.2)</f>
        <v>6.6096</v>
      </c>
      <c r="D37" s="71">
        <v>166636.93089010005</v>
      </c>
      <c r="E37" s="84">
        <v>7.45</v>
      </c>
      <c r="F37" s="71">
        <v>177226.45503255003</v>
      </c>
      <c r="G37" s="84">
        <v>8.29</v>
      </c>
      <c r="H37" s="72">
        <v>187635.81713855005</v>
      </c>
      <c r="J37" s="64"/>
      <c r="K37" s="51"/>
      <c r="L37" s="64"/>
      <c r="M37" s="64"/>
      <c r="N37" s="51"/>
      <c r="P37" s="64"/>
      <c r="Q37" s="51"/>
    </row>
    <row r="38" spans="1:17" ht="15.75">
      <c r="A38" s="122"/>
      <c r="B38" s="73">
        <v>2.3</v>
      </c>
      <c r="C38" s="74">
        <f aca="true" t="shared" si="6" ref="C38:C49">(2-0.2)*(B38-0.2)*(2.24-0.2)</f>
        <v>7.711199999999999</v>
      </c>
      <c r="D38" s="75">
        <v>179484.95690125003</v>
      </c>
      <c r="E38" s="74">
        <v>8.69</v>
      </c>
      <c r="F38" s="75">
        <v>190875.20120570002</v>
      </c>
      <c r="G38" s="74">
        <v>9.68</v>
      </c>
      <c r="H38" s="76">
        <v>202087.63853300005</v>
      </c>
      <c r="J38" s="64"/>
      <c r="K38" s="51"/>
      <c r="L38" s="64"/>
      <c r="M38" s="64"/>
      <c r="N38" s="51"/>
      <c r="P38" s="64"/>
      <c r="Q38" s="51"/>
    </row>
    <row r="39" spans="1:17" ht="15.75">
      <c r="A39" s="122"/>
      <c r="B39" s="73">
        <v>2.6</v>
      </c>
      <c r="C39" s="74">
        <f t="shared" si="6"/>
        <v>8.812800000000001</v>
      </c>
      <c r="D39" s="75">
        <v>192336.51550135008</v>
      </c>
      <c r="E39" s="74">
        <v>9.94</v>
      </c>
      <c r="F39" s="75">
        <v>204522.76984920006</v>
      </c>
      <c r="G39" s="74">
        <v>11.06</v>
      </c>
      <c r="H39" s="76">
        <v>216533.57227920005</v>
      </c>
      <c r="J39" s="64"/>
      <c r="K39" s="51"/>
      <c r="L39" s="64"/>
      <c r="M39" s="64"/>
      <c r="N39" s="51"/>
      <c r="P39" s="64"/>
      <c r="Q39" s="51"/>
    </row>
    <row r="40" spans="1:17" ht="15.75">
      <c r="A40" s="122"/>
      <c r="B40" s="73">
        <v>2.9</v>
      </c>
      <c r="C40" s="74">
        <f t="shared" si="6"/>
        <v>9.914399999999999</v>
      </c>
      <c r="D40" s="75">
        <v>219068.79361565007</v>
      </c>
      <c r="E40" s="74">
        <v>11.18</v>
      </c>
      <c r="F40" s="75">
        <v>233226.23259760006</v>
      </c>
      <c r="G40" s="74">
        <v>12.44</v>
      </c>
      <c r="H40" s="76">
        <v>248824.96787115003</v>
      </c>
      <c r="J40" s="64"/>
      <c r="K40" s="51"/>
      <c r="L40" s="64"/>
      <c r="M40" s="64"/>
      <c r="N40" s="51"/>
      <c r="P40" s="64"/>
      <c r="Q40" s="51"/>
    </row>
    <row r="41" spans="1:17" ht="15.75">
      <c r="A41" s="122"/>
      <c r="B41" s="73">
        <v>3.2</v>
      </c>
      <c r="C41" s="74">
        <f t="shared" si="6"/>
        <v>11.016000000000002</v>
      </c>
      <c r="D41" s="75">
        <v>234316.62505350003</v>
      </c>
      <c r="E41" s="74">
        <v>12.42</v>
      </c>
      <c r="F41" s="75">
        <v>249350.14609505</v>
      </c>
      <c r="G41" s="74">
        <v>13.82</v>
      </c>
      <c r="H41" s="76">
        <v>265808.47801310004</v>
      </c>
      <c r="J41" s="64"/>
      <c r="K41" s="51"/>
      <c r="L41" s="64"/>
      <c r="M41" s="64"/>
      <c r="N41" s="51"/>
      <c r="P41" s="64"/>
      <c r="Q41" s="51"/>
    </row>
    <row r="42" spans="1:17" ht="15.75">
      <c r="A42" s="122"/>
      <c r="B42" s="73">
        <v>3.5</v>
      </c>
      <c r="C42" s="74">
        <f t="shared" si="6"/>
        <v>12.1176</v>
      </c>
      <c r="D42" s="75">
        <v>249564.45649135005</v>
      </c>
      <c r="E42" s="74">
        <v>13.66</v>
      </c>
      <c r="F42" s="75">
        <v>265456.3966477501</v>
      </c>
      <c r="G42" s="74">
        <v>15.21</v>
      </c>
      <c r="H42" s="76">
        <v>282812.00615910004</v>
      </c>
      <c r="J42" s="64"/>
      <c r="K42" s="51"/>
      <c r="L42" s="64"/>
      <c r="M42" s="64"/>
      <c r="N42" s="51"/>
      <c r="P42" s="64"/>
      <c r="Q42" s="51"/>
    </row>
    <row r="43" spans="1:17" ht="15.75">
      <c r="A43" s="122"/>
      <c r="B43" s="77">
        <v>3.8</v>
      </c>
      <c r="C43" s="78">
        <f t="shared" si="6"/>
        <v>13.219199999999999</v>
      </c>
      <c r="D43" s="75">
        <v>264813.46545885</v>
      </c>
      <c r="E43" s="78">
        <v>14.9</v>
      </c>
      <c r="F43" s="75">
        <v>281583.8427341501</v>
      </c>
      <c r="G43" s="78">
        <v>16.59</v>
      </c>
      <c r="H43" s="76">
        <v>299793.16124175</v>
      </c>
      <c r="J43" s="64"/>
      <c r="K43" s="51"/>
      <c r="L43" s="64"/>
      <c r="M43" s="64"/>
      <c r="N43" s="51"/>
      <c r="P43" s="64"/>
      <c r="Q43" s="51"/>
    </row>
    <row r="44" spans="1:17" ht="15.75">
      <c r="A44" s="122"/>
      <c r="B44" s="73">
        <v>4.1</v>
      </c>
      <c r="C44" s="74">
        <f t="shared" si="6"/>
        <v>14.3208</v>
      </c>
      <c r="D44" s="75">
        <v>280081.31490075006</v>
      </c>
      <c r="E44" s="74">
        <v>16.15</v>
      </c>
      <c r="F44" s="75">
        <v>297708.93376125005</v>
      </c>
      <c r="G44" s="74">
        <v>17.97</v>
      </c>
      <c r="H44" s="76">
        <v>306852.45149350003</v>
      </c>
      <c r="J44" s="64"/>
      <c r="K44" s="51"/>
      <c r="L44" s="64"/>
      <c r="M44" s="64"/>
      <c r="N44" s="51"/>
      <c r="P44" s="64"/>
      <c r="Q44" s="51"/>
    </row>
    <row r="45" spans="1:17" ht="15.75">
      <c r="A45" s="122"/>
      <c r="B45" s="73">
        <v>4.4</v>
      </c>
      <c r="C45" s="74">
        <f t="shared" si="6"/>
        <v>15.422400000000001</v>
      </c>
      <c r="D45" s="75">
        <v>295330.32386825007</v>
      </c>
      <c r="E45" s="74">
        <v>17.39</v>
      </c>
      <c r="F45" s="75">
        <v>313834.02478835004</v>
      </c>
      <c r="G45" s="74">
        <v>19.35</v>
      </c>
      <c r="H45" s="76">
        <v>322608.9757401501</v>
      </c>
      <c r="J45" s="64"/>
      <c r="K45" s="51"/>
      <c r="L45" s="64"/>
      <c r="M45" s="64"/>
      <c r="N45" s="51"/>
      <c r="P45" s="64"/>
      <c r="Q45" s="51"/>
    </row>
    <row r="46" spans="1:17" ht="15.75">
      <c r="A46" s="122"/>
      <c r="B46" s="73">
        <v>4.7</v>
      </c>
      <c r="C46" s="74">
        <f t="shared" si="6"/>
        <v>16.524</v>
      </c>
      <c r="D46" s="75">
        <v>310576.9777764501</v>
      </c>
      <c r="E46" s="74">
        <v>18.63</v>
      </c>
      <c r="F46" s="75">
        <v>329939.0978114</v>
      </c>
      <c r="G46" s="74">
        <v>20.74</v>
      </c>
      <c r="H46" s="76">
        <v>338363.14492750005</v>
      </c>
      <c r="J46" s="64"/>
      <c r="K46" s="51"/>
      <c r="L46" s="64"/>
      <c r="M46" s="64"/>
      <c r="N46" s="51"/>
      <c r="P46" s="64"/>
      <c r="Q46" s="51"/>
    </row>
    <row r="47" spans="1:17" ht="15.75">
      <c r="A47" s="122"/>
      <c r="B47" s="73">
        <v>5</v>
      </c>
      <c r="C47" s="74">
        <f t="shared" si="6"/>
        <v>17.625600000000002</v>
      </c>
      <c r="D47" s="75">
        <v>325824.8092143001</v>
      </c>
      <c r="E47" s="74">
        <v>19.87</v>
      </c>
      <c r="F47" s="75">
        <v>335652.4716732001</v>
      </c>
      <c r="G47" s="74">
        <v>22.12</v>
      </c>
      <c r="H47" s="76">
        <v>354157.3501229501</v>
      </c>
      <c r="J47" s="64"/>
      <c r="K47" s="51"/>
      <c r="L47" s="64"/>
      <c r="M47" s="64"/>
      <c r="N47" s="51"/>
      <c r="P47" s="64"/>
      <c r="Q47" s="51"/>
    </row>
    <row r="48" spans="1:17" ht="15.75">
      <c r="A48" s="122"/>
      <c r="B48" s="73">
        <v>5.3</v>
      </c>
      <c r="C48" s="74">
        <f t="shared" si="6"/>
        <v>18.7272</v>
      </c>
      <c r="D48" s="75">
        <v>341072.64065215003</v>
      </c>
      <c r="E48" s="74">
        <v>21.11</v>
      </c>
      <c r="F48" s="75">
        <v>350628.29376190004</v>
      </c>
      <c r="G48" s="74">
        <v>23.5</v>
      </c>
      <c r="H48" s="76">
        <v>369911.51931030006</v>
      </c>
      <c r="J48" s="64"/>
      <c r="K48" s="51"/>
      <c r="L48" s="64"/>
      <c r="M48" s="64"/>
      <c r="N48" s="51"/>
      <c r="P48" s="64"/>
      <c r="Q48" s="51"/>
    </row>
    <row r="49" spans="1:17" ht="16.5" thickBot="1">
      <c r="A49" s="123"/>
      <c r="B49" s="79">
        <v>5.6</v>
      </c>
      <c r="C49" s="80">
        <f t="shared" si="6"/>
        <v>19.828799999999998</v>
      </c>
      <c r="D49" s="81">
        <v>345324.7002183001</v>
      </c>
      <c r="E49" s="80">
        <v>22.36</v>
      </c>
      <c r="F49" s="81">
        <v>365582.92031690007</v>
      </c>
      <c r="G49" s="80">
        <v>24.88</v>
      </c>
      <c r="H49" s="82">
        <v>385686.8840313501</v>
      </c>
      <c r="J49" s="64"/>
      <c r="K49" s="51"/>
      <c r="L49" s="64"/>
      <c r="M49" s="64"/>
      <c r="N49" s="51"/>
      <c r="P49" s="64"/>
      <c r="Q49" s="51"/>
    </row>
    <row r="50" spans="1:17" ht="15.75">
      <c r="A50" s="118">
        <v>2.3</v>
      </c>
      <c r="B50" s="70">
        <v>2.3</v>
      </c>
      <c r="C50" s="84">
        <f>(2.3-0.2)*(B50-0.2)*(2.24-0.2)</f>
        <v>8.996399999999996</v>
      </c>
      <c r="D50" s="71">
        <v>193876.72428355005</v>
      </c>
      <c r="E50" s="84">
        <v>10.14</v>
      </c>
      <c r="F50" s="71">
        <v>206064.15616105005</v>
      </c>
      <c r="G50" s="84">
        <v>11.29</v>
      </c>
      <c r="H50" s="72">
        <v>218073.78106140005</v>
      </c>
      <c r="J50" s="64"/>
      <c r="K50" s="51"/>
      <c r="L50" s="64"/>
      <c r="M50" s="64"/>
      <c r="N50" s="51"/>
      <c r="P50" s="64"/>
      <c r="Q50" s="51"/>
    </row>
    <row r="51" spans="1:17" ht="15.75">
      <c r="A51" s="119"/>
      <c r="B51" s="73">
        <v>2.6</v>
      </c>
      <c r="C51" s="74">
        <f aca="true" t="shared" si="7" ref="C51:C61">(2.3-0.2)*(B51-0.2)*(2.24-0.2)</f>
        <v>10.2816</v>
      </c>
      <c r="D51" s="75">
        <v>207760.97638670006</v>
      </c>
      <c r="E51" s="74">
        <v>11.59</v>
      </c>
      <c r="F51" s="75">
        <v>220726.75536285003</v>
      </c>
      <c r="G51" s="74">
        <v>12.9</v>
      </c>
      <c r="H51" s="76">
        <v>233595.97690770004</v>
      </c>
      <c r="J51" s="64"/>
      <c r="K51" s="51"/>
      <c r="L51" s="64"/>
      <c r="M51" s="64"/>
      <c r="N51" s="51"/>
      <c r="P51" s="64"/>
      <c r="Q51" s="51"/>
    </row>
    <row r="52" spans="1:17" ht="15.75">
      <c r="A52" s="119"/>
      <c r="B52" s="73">
        <v>2.9</v>
      </c>
      <c r="C52" s="74">
        <f t="shared" si="7"/>
        <v>11.566799999999997</v>
      </c>
      <c r="D52" s="75">
        <v>238101.20534860005</v>
      </c>
      <c r="E52" s="74">
        <v>13.04</v>
      </c>
      <c r="F52" s="75">
        <v>253134.72639015</v>
      </c>
      <c r="G52" s="74">
        <v>14.52</v>
      </c>
      <c r="H52" s="76">
        <v>269590.7032489</v>
      </c>
      <c r="J52" s="64"/>
      <c r="K52" s="51"/>
      <c r="L52" s="64"/>
      <c r="M52" s="64"/>
      <c r="N52" s="51"/>
      <c r="P52" s="64"/>
      <c r="Q52" s="51"/>
    </row>
    <row r="53" spans="1:17" ht="15.75">
      <c r="A53" s="119"/>
      <c r="B53" s="73">
        <v>3.2</v>
      </c>
      <c r="C53" s="74">
        <f t="shared" si="7"/>
        <v>12.851999999999999</v>
      </c>
      <c r="D53" s="75">
        <v>254617.23621950002</v>
      </c>
      <c r="E53" s="74">
        <v>14.49</v>
      </c>
      <c r="F53" s="75">
        <v>270509.1763759001</v>
      </c>
      <c r="G53" s="74">
        <v>16.13</v>
      </c>
      <c r="H53" s="76">
        <v>287841.23529425</v>
      </c>
      <c r="J53" s="64"/>
      <c r="K53" s="51"/>
      <c r="L53" s="64"/>
      <c r="M53" s="64"/>
      <c r="N53" s="51"/>
      <c r="P53" s="64"/>
      <c r="Q53" s="51"/>
    </row>
    <row r="54" spans="1:17" ht="15.75">
      <c r="A54" s="119"/>
      <c r="B54" s="73">
        <v>3.5</v>
      </c>
      <c r="C54" s="74">
        <f t="shared" si="7"/>
        <v>14.137199999999998</v>
      </c>
      <c r="D54" s="75">
        <v>271130.9120311001</v>
      </c>
      <c r="E54" s="74">
        <v>15.94</v>
      </c>
      <c r="F54" s="75">
        <v>287900.11177675007</v>
      </c>
      <c r="G54" s="74">
        <v>17.74</v>
      </c>
      <c r="H54" s="76">
        <v>306112.9628733001</v>
      </c>
      <c r="J54" s="64"/>
      <c r="K54" s="51"/>
      <c r="L54" s="64"/>
      <c r="M54" s="64"/>
      <c r="N54" s="51"/>
      <c r="P54" s="64"/>
      <c r="Q54" s="51"/>
    </row>
    <row r="55" spans="1:17" ht="15.75">
      <c r="A55" s="119"/>
      <c r="B55" s="77">
        <v>3.8</v>
      </c>
      <c r="C55" s="78">
        <f t="shared" si="7"/>
        <v>15.422399999999996</v>
      </c>
      <c r="D55" s="75">
        <v>287646.9429020001</v>
      </c>
      <c r="E55" s="78">
        <v>17.39</v>
      </c>
      <c r="F55" s="75">
        <v>305273.38423285005</v>
      </c>
      <c r="G55" s="78">
        <v>19.35</v>
      </c>
      <c r="H55" s="76">
        <v>314866.71829140006</v>
      </c>
      <c r="J55" s="64"/>
      <c r="K55" s="51"/>
      <c r="L55" s="64"/>
      <c r="M55" s="64"/>
      <c r="N55" s="51"/>
      <c r="P55" s="64"/>
      <c r="Q55" s="51"/>
    </row>
    <row r="56" spans="1:17" ht="15.75">
      <c r="A56" s="119"/>
      <c r="B56" s="77">
        <v>4.1</v>
      </c>
      <c r="C56" s="78">
        <f t="shared" si="7"/>
        <v>16.707599999999996</v>
      </c>
      <c r="D56" s="75">
        <v>304162.97377290006</v>
      </c>
      <c r="E56" s="78">
        <v>18.84</v>
      </c>
      <c r="F56" s="75">
        <v>322666.6746930001</v>
      </c>
      <c r="G56" s="78">
        <v>20.97</v>
      </c>
      <c r="H56" s="76">
        <v>331889.0869118001</v>
      </c>
      <c r="J56" s="64"/>
      <c r="K56" s="51"/>
      <c r="L56" s="64"/>
      <c r="M56" s="64"/>
      <c r="N56" s="51"/>
      <c r="P56" s="64"/>
      <c r="Q56" s="51"/>
    </row>
    <row r="57" spans="1:17" ht="15.75">
      <c r="A57" s="119"/>
      <c r="B57" s="73">
        <v>4.4</v>
      </c>
      <c r="C57" s="74">
        <f t="shared" si="7"/>
        <v>17.9928</v>
      </c>
      <c r="D57" s="75">
        <v>320658.98663975</v>
      </c>
      <c r="E57" s="74">
        <v>20.29</v>
      </c>
      <c r="F57" s="75">
        <v>340039.9471491</v>
      </c>
      <c r="G57" s="74">
        <v>22.58</v>
      </c>
      <c r="H57" s="76">
        <v>348872.59705375007</v>
      </c>
      <c r="J57" s="64"/>
      <c r="K57" s="51"/>
      <c r="L57" s="64"/>
      <c r="M57" s="64"/>
      <c r="N57" s="51"/>
      <c r="P57" s="64"/>
      <c r="Q57" s="51"/>
    </row>
    <row r="58" spans="1:17" ht="15.75">
      <c r="A58" s="119"/>
      <c r="B58" s="73">
        <v>4.7</v>
      </c>
      <c r="C58" s="74">
        <f t="shared" si="7"/>
        <v>19.278</v>
      </c>
      <c r="D58" s="75">
        <v>337173.83998100006</v>
      </c>
      <c r="E58" s="74">
        <v>21.73</v>
      </c>
      <c r="F58" s="75">
        <v>357432.06007960014</v>
      </c>
      <c r="G58" s="74">
        <v>24.19</v>
      </c>
      <c r="H58" s="76">
        <v>365876.1251997501</v>
      </c>
      <c r="J58" s="64"/>
      <c r="K58" s="51"/>
      <c r="L58" s="64"/>
      <c r="M58" s="64"/>
      <c r="N58" s="51"/>
      <c r="P58" s="64"/>
      <c r="Q58" s="51"/>
    </row>
    <row r="59" spans="1:17" ht="15.75">
      <c r="A59" s="119"/>
      <c r="B59" s="73">
        <v>5</v>
      </c>
      <c r="C59" s="74">
        <f t="shared" si="7"/>
        <v>20.5632</v>
      </c>
      <c r="D59" s="75">
        <v>353689.8708519001</v>
      </c>
      <c r="E59" s="74">
        <v>23.18</v>
      </c>
      <c r="F59" s="75">
        <v>363594.07273805013</v>
      </c>
      <c r="G59" s="74">
        <v>25.8</v>
      </c>
      <c r="H59" s="76">
        <v>382897.3162905001</v>
      </c>
      <c r="J59" s="64"/>
      <c r="K59" s="51"/>
      <c r="L59" s="64"/>
      <c r="M59" s="64"/>
      <c r="N59" s="51"/>
      <c r="P59" s="64"/>
      <c r="Q59" s="51"/>
    </row>
    <row r="60" spans="1:17" ht="15.75">
      <c r="A60" s="119"/>
      <c r="B60" s="73">
        <v>5.3</v>
      </c>
      <c r="C60" s="74">
        <f t="shared" si="7"/>
        <v>21.848399999999994</v>
      </c>
      <c r="D60" s="75">
        <v>370205.90172280004</v>
      </c>
      <c r="E60" s="74">
        <v>24.63</v>
      </c>
      <c r="F60" s="75">
        <v>379778.04024765006</v>
      </c>
      <c r="G60" s="74">
        <v>27.42</v>
      </c>
      <c r="H60" s="76">
        <v>399882.0039621001</v>
      </c>
      <c r="J60" s="64"/>
      <c r="K60" s="51"/>
      <c r="L60" s="64"/>
      <c r="M60" s="64"/>
      <c r="N60" s="51"/>
      <c r="P60" s="64"/>
      <c r="Q60" s="51"/>
    </row>
    <row r="61" spans="1:17" ht="16.5" thickBot="1">
      <c r="A61" s="120"/>
      <c r="B61" s="79">
        <v>5.6</v>
      </c>
      <c r="C61" s="80">
        <f t="shared" si="7"/>
        <v>23.133599999999994</v>
      </c>
      <c r="D61" s="81">
        <v>374925.4405600001</v>
      </c>
      <c r="E61" s="80">
        <v>26.08</v>
      </c>
      <c r="F61" s="81">
        <v>395982.02576130006</v>
      </c>
      <c r="G61" s="80">
        <v>29.03</v>
      </c>
      <c r="H61" s="82">
        <v>416904.37258250004</v>
      </c>
      <c r="J61" s="64"/>
      <c r="K61" s="51"/>
      <c r="L61" s="64"/>
      <c r="M61" s="64"/>
      <c r="N61" s="51"/>
      <c r="P61" s="64"/>
      <c r="Q61" s="51"/>
    </row>
    <row r="62" spans="1:17" ht="15.75">
      <c r="A62" s="118">
        <v>2.6</v>
      </c>
      <c r="B62" s="70">
        <v>2.6</v>
      </c>
      <c r="C62" s="84">
        <f>(2.6-0.2)*(B62-0.2)*(2.24-0.2)</f>
        <v>11.750399999999999</v>
      </c>
      <c r="D62" s="71">
        <v>222345.85863160004</v>
      </c>
      <c r="E62" s="84">
        <v>13.25</v>
      </c>
      <c r="F62" s="71">
        <v>236150.03871855003</v>
      </c>
      <c r="G62" s="84">
        <v>14.75</v>
      </c>
      <c r="H62" s="72">
        <v>249761.6927077251</v>
      </c>
      <c r="J62" s="64"/>
      <c r="K62" s="51"/>
      <c r="L62" s="64"/>
      <c r="M62" s="64"/>
      <c r="N62" s="51"/>
      <c r="P62" s="64"/>
      <c r="Q62" s="51"/>
    </row>
    <row r="63" spans="1:17" ht="15.75">
      <c r="A63" s="119"/>
      <c r="B63" s="73">
        <v>2.9</v>
      </c>
      <c r="C63" s="74">
        <f aca="true" t="shared" si="8" ref="C63:C72">(2.6-0.2)*(B63-0.2)*(2.24-0.2)</f>
        <v>13.219199999999999</v>
      </c>
      <c r="D63" s="75">
        <v>257150.1024966501</v>
      </c>
      <c r="E63" s="74">
        <v>14.9</v>
      </c>
      <c r="F63" s="75">
        <v>273042.0426530501</v>
      </c>
      <c r="G63" s="74">
        <v>16.59</v>
      </c>
      <c r="H63" s="76">
        <v>290376.4566307001</v>
      </c>
      <c r="J63" s="64"/>
      <c r="K63" s="51"/>
      <c r="L63" s="64"/>
      <c r="M63" s="64"/>
      <c r="N63" s="51"/>
      <c r="P63" s="64"/>
      <c r="Q63" s="51"/>
    </row>
    <row r="64" spans="1:17" ht="15.75">
      <c r="A64" s="119"/>
      <c r="B64" s="73">
        <v>3.2</v>
      </c>
      <c r="C64" s="74">
        <f t="shared" si="8"/>
        <v>14.687999999999999</v>
      </c>
      <c r="D64" s="75">
        <v>274914.3147965501</v>
      </c>
      <c r="E64" s="74">
        <v>16.56</v>
      </c>
      <c r="F64" s="75">
        <v>291683.5145422001</v>
      </c>
      <c r="G64" s="74">
        <v>18.43</v>
      </c>
      <c r="H64" s="76">
        <v>309895.1881091</v>
      </c>
      <c r="J64" s="64"/>
      <c r="K64" s="51"/>
      <c r="L64" s="64"/>
      <c r="M64" s="64"/>
      <c r="N64" s="51"/>
      <c r="P64" s="64"/>
      <c r="Q64" s="51"/>
    </row>
    <row r="65" spans="1:17" ht="15.75">
      <c r="A65" s="119"/>
      <c r="B65" s="73">
        <v>3.5</v>
      </c>
      <c r="C65" s="74">
        <f t="shared" si="8"/>
        <v>16.156799999999997</v>
      </c>
      <c r="D65" s="75">
        <v>292696.1900412001</v>
      </c>
      <c r="E65" s="74">
        <v>18.22</v>
      </c>
      <c r="F65" s="75">
        <v>310323.8089017001</v>
      </c>
      <c r="G65" s="74">
        <v>20.28</v>
      </c>
      <c r="H65" s="76">
        <v>319099.9373831501</v>
      </c>
      <c r="J65" s="64"/>
      <c r="K65" s="51"/>
      <c r="L65" s="64"/>
      <c r="M65" s="64"/>
      <c r="N65" s="51"/>
      <c r="P65" s="64"/>
      <c r="Q65" s="51"/>
    </row>
    <row r="66" spans="1:17" ht="15.75">
      <c r="A66" s="119"/>
      <c r="B66" s="73">
        <v>3.8</v>
      </c>
      <c r="C66" s="74">
        <f t="shared" si="8"/>
        <v>17.6256</v>
      </c>
      <c r="D66" s="75">
        <v>310460.4023411001</v>
      </c>
      <c r="E66" s="74">
        <v>19.87</v>
      </c>
      <c r="F66" s="75">
        <v>328965.28079085005</v>
      </c>
      <c r="G66" s="74">
        <v>22.12</v>
      </c>
      <c r="H66" s="76">
        <v>337232.71646350005</v>
      </c>
      <c r="J66" s="64"/>
      <c r="K66" s="51"/>
      <c r="L66" s="64"/>
      <c r="M66" s="64"/>
      <c r="N66" s="51"/>
      <c r="P66" s="64"/>
      <c r="Q66" s="51"/>
    </row>
    <row r="67" spans="1:17" ht="15.75">
      <c r="A67" s="119"/>
      <c r="B67" s="77">
        <v>4.1</v>
      </c>
      <c r="C67" s="78">
        <f t="shared" si="8"/>
        <v>19.094399999999997</v>
      </c>
      <c r="D67" s="75">
        <v>328242.27758575004</v>
      </c>
      <c r="E67" s="78">
        <v>21.53</v>
      </c>
      <c r="F67" s="75">
        <v>347604.3976207</v>
      </c>
      <c r="G67" s="78">
        <v>23.96</v>
      </c>
      <c r="H67" s="76">
        <v>355347.8325991001</v>
      </c>
      <c r="J67" s="64"/>
      <c r="K67" s="51"/>
      <c r="L67" s="64"/>
      <c r="M67" s="64"/>
      <c r="N67" s="51"/>
      <c r="P67" s="64"/>
      <c r="Q67" s="51"/>
    </row>
    <row r="68" spans="1:17" ht="15.75">
      <c r="A68" s="119"/>
      <c r="B68" s="73">
        <v>4.4</v>
      </c>
      <c r="C68" s="74">
        <f t="shared" si="8"/>
        <v>20.563200000000002</v>
      </c>
      <c r="D68" s="75">
        <v>345968.80893685005</v>
      </c>
      <c r="E68" s="74">
        <v>23.18</v>
      </c>
      <c r="F68" s="75">
        <v>354996.9287634001</v>
      </c>
      <c r="G68" s="74">
        <v>25.8</v>
      </c>
      <c r="H68" s="76">
        <v>373460.5936754001</v>
      </c>
      <c r="J68" s="64"/>
      <c r="K68" s="51"/>
      <c r="L68" s="64"/>
      <c r="M68" s="64"/>
      <c r="N68" s="51"/>
      <c r="P68" s="64"/>
      <c r="Q68" s="51"/>
    </row>
    <row r="69" spans="1:17" ht="15.75">
      <c r="A69" s="119"/>
      <c r="B69" s="73">
        <v>4.7</v>
      </c>
      <c r="C69" s="74">
        <f t="shared" si="8"/>
        <v>22.031999999999996</v>
      </c>
      <c r="D69" s="75">
        <v>352870.31021550007</v>
      </c>
      <c r="E69" s="74">
        <v>24.84</v>
      </c>
      <c r="F69" s="75">
        <v>372310.1472073501</v>
      </c>
      <c r="G69" s="74">
        <v>27.65</v>
      </c>
      <c r="H69" s="76">
        <v>391595.7278150501</v>
      </c>
      <c r="J69" s="64"/>
      <c r="K69" s="51"/>
      <c r="L69" s="64"/>
      <c r="M69" s="64"/>
      <c r="N69" s="51"/>
      <c r="P69" s="64"/>
      <c r="Q69" s="51"/>
    </row>
    <row r="70" spans="1:17" ht="15.75">
      <c r="A70" s="119"/>
      <c r="B70" s="73">
        <v>5</v>
      </c>
      <c r="C70" s="74">
        <f t="shared" si="8"/>
        <v>23.500799999999998</v>
      </c>
      <c r="D70" s="75">
        <v>369366.32308235014</v>
      </c>
      <c r="E70" s="74">
        <v>26.5</v>
      </c>
      <c r="F70" s="75">
        <v>389625.7207106001</v>
      </c>
      <c r="G70" s="74">
        <v>29.49</v>
      </c>
      <c r="H70" s="76">
        <v>409728.5068954</v>
      </c>
      <c r="J70" s="64"/>
      <c r="K70" s="51"/>
      <c r="L70" s="64"/>
      <c r="M70" s="64"/>
      <c r="N70" s="51"/>
      <c r="P70" s="64"/>
      <c r="Q70" s="51"/>
    </row>
    <row r="71" spans="1:17" ht="15.75">
      <c r="A71" s="119"/>
      <c r="B71" s="73">
        <v>5.3</v>
      </c>
      <c r="C71" s="74">
        <f t="shared" si="8"/>
        <v>24.969599999999996</v>
      </c>
      <c r="D71" s="75">
        <v>385901.1944276501</v>
      </c>
      <c r="E71" s="74">
        <v>28.15</v>
      </c>
      <c r="F71" s="75">
        <v>406960.13468825</v>
      </c>
      <c r="G71" s="74">
        <v>31.33</v>
      </c>
      <c r="H71" s="76">
        <v>427862.46350540005</v>
      </c>
      <c r="J71" s="64"/>
      <c r="K71" s="51"/>
      <c r="L71" s="64"/>
      <c r="M71" s="64"/>
      <c r="N71" s="51"/>
      <c r="P71" s="64"/>
      <c r="Q71" s="51"/>
    </row>
    <row r="72" spans="1:17" ht="16.5" thickBot="1">
      <c r="A72" s="120"/>
      <c r="B72" s="79">
        <v>5.6</v>
      </c>
      <c r="C72" s="80">
        <f t="shared" si="8"/>
        <v>26.438399999999998</v>
      </c>
      <c r="D72" s="81">
        <v>402397.2072945001</v>
      </c>
      <c r="E72" s="80">
        <v>29.81</v>
      </c>
      <c r="F72" s="81">
        <v>424274.53066185006</v>
      </c>
      <c r="G72" s="80">
        <v>33.18</v>
      </c>
      <c r="H72" s="82">
        <v>445977.57964100013</v>
      </c>
      <c r="J72" s="64"/>
      <c r="K72" s="51"/>
      <c r="L72" s="64"/>
      <c r="M72" s="64"/>
      <c r="N72" s="51"/>
      <c r="P72" s="64"/>
      <c r="Q72" s="51"/>
    </row>
    <row r="73" spans="1:17" ht="15.75">
      <c r="A73" s="118">
        <v>2.9</v>
      </c>
      <c r="B73" s="70">
        <v>2.9</v>
      </c>
      <c r="C73" s="84">
        <f>(2.9-0.2)*(B73-0.2)*(2.24-0.2)</f>
        <v>14.871599999999997</v>
      </c>
      <c r="D73" s="71">
        <v>276180.15917030006</v>
      </c>
      <c r="E73" s="84">
        <v>16.77</v>
      </c>
      <c r="F73" s="71">
        <v>292943.4712677001</v>
      </c>
      <c r="G73" s="84">
        <v>18.66</v>
      </c>
      <c r="H73" s="72">
        <v>311152.7897753001</v>
      </c>
      <c r="J73" s="64"/>
      <c r="K73" s="51"/>
      <c r="L73" s="64"/>
      <c r="M73" s="64"/>
      <c r="N73" s="51"/>
      <c r="P73" s="64"/>
      <c r="Q73" s="51"/>
    </row>
    <row r="74" spans="1:17" ht="15.75">
      <c r="A74" s="119"/>
      <c r="B74" s="73">
        <v>3.2</v>
      </c>
      <c r="C74" s="74">
        <f aca="true" t="shared" si="9" ref="C74:C82">(2.9-0.2)*(B74-0.2)*(2.24-0.2)</f>
        <v>16.524</v>
      </c>
      <c r="D74" s="75">
        <v>295214.9259625501</v>
      </c>
      <c r="E74" s="74">
        <v>18.63</v>
      </c>
      <c r="F74" s="75">
        <v>312848.4324713</v>
      </c>
      <c r="G74" s="74">
        <v>20.74</v>
      </c>
      <c r="H74" s="76">
        <v>331930.30044955015</v>
      </c>
      <c r="J74" s="64"/>
      <c r="K74" s="51"/>
      <c r="L74" s="64"/>
      <c r="M74" s="64"/>
      <c r="N74" s="51"/>
      <c r="P74" s="64"/>
      <c r="Q74" s="51"/>
    </row>
    <row r="75" spans="1:17" ht="15.75">
      <c r="A75" s="119"/>
      <c r="B75" s="73">
        <v>3.5</v>
      </c>
      <c r="C75" s="74">
        <f t="shared" si="9"/>
        <v>18.176399999999997</v>
      </c>
      <c r="D75" s="75">
        <v>318335.7206403</v>
      </c>
      <c r="E75" s="74">
        <v>20.49</v>
      </c>
      <c r="F75" s="75">
        <v>332755.74873420014</v>
      </c>
      <c r="G75" s="74">
        <v>22.81</v>
      </c>
      <c r="H75" s="76">
        <v>352708.9886534501</v>
      </c>
      <c r="J75" s="64"/>
      <c r="K75" s="51"/>
      <c r="L75" s="64"/>
      <c r="M75" s="64"/>
      <c r="N75" s="51"/>
      <c r="P75" s="64"/>
      <c r="Q75" s="51"/>
    </row>
    <row r="76" spans="1:17" ht="15.75">
      <c r="A76" s="119"/>
      <c r="B76" s="73">
        <v>3.8</v>
      </c>
      <c r="C76" s="74">
        <f t="shared" si="9"/>
        <v>19.828799999999998</v>
      </c>
      <c r="D76" s="75">
        <v>333285.6370767001</v>
      </c>
      <c r="E76" s="74">
        <v>22.36</v>
      </c>
      <c r="F76" s="75">
        <v>352472.3051938</v>
      </c>
      <c r="G76" s="74">
        <v>24.88</v>
      </c>
      <c r="H76" s="76">
        <v>373486.49932770006</v>
      </c>
      <c r="J76" s="64"/>
      <c r="K76" s="51"/>
      <c r="L76" s="64"/>
      <c r="M76" s="64"/>
      <c r="N76" s="51"/>
      <c r="P76" s="64"/>
      <c r="Q76" s="51"/>
    </row>
    <row r="77" spans="1:17" ht="15.75">
      <c r="A77" s="119"/>
      <c r="B77" s="73">
        <v>4.1</v>
      </c>
      <c r="C77" s="74">
        <f t="shared" si="9"/>
        <v>21.481199999999994</v>
      </c>
      <c r="D77" s="75">
        <v>352320.4038689501</v>
      </c>
      <c r="E77" s="74">
        <v>24.22</v>
      </c>
      <c r="F77" s="75">
        <v>372568.0262007001</v>
      </c>
      <c r="G77" s="74">
        <v>26.96</v>
      </c>
      <c r="H77" s="76">
        <v>394265.18753160007</v>
      </c>
      <c r="J77" s="64"/>
      <c r="K77" s="51"/>
      <c r="L77" s="64"/>
      <c r="M77" s="64"/>
      <c r="N77" s="51"/>
      <c r="P77" s="64"/>
      <c r="Q77" s="51"/>
    </row>
    <row r="78" spans="1:17" ht="15.75">
      <c r="A78" s="119"/>
      <c r="B78" s="77">
        <v>4.4</v>
      </c>
      <c r="C78" s="78">
        <f t="shared" si="9"/>
        <v>23.1336</v>
      </c>
      <c r="D78" s="75">
        <v>371357.52572050015</v>
      </c>
      <c r="E78" s="78">
        <v>26.08</v>
      </c>
      <c r="F78" s="75">
        <v>392285.76018995006</v>
      </c>
      <c r="G78" s="78">
        <v>29.03</v>
      </c>
      <c r="H78" s="76">
        <v>415042.6982058501</v>
      </c>
      <c r="J78" s="64"/>
      <c r="K78" s="51"/>
      <c r="L78" s="64"/>
      <c r="M78" s="64"/>
      <c r="N78" s="51"/>
      <c r="P78" s="64"/>
      <c r="Q78" s="51"/>
    </row>
    <row r="79" spans="1:17" ht="15.75">
      <c r="A79" s="119"/>
      <c r="B79" s="73">
        <v>4.7</v>
      </c>
      <c r="C79" s="74">
        <f t="shared" si="9"/>
        <v>24.785999999999998</v>
      </c>
      <c r="D79" s="75">
        <v>390391.1149831001</v>
      </c>
      <c r="E79" s="74">
        <v>27.95</v>
      </c>
      <c r="F79" s="75">
        <v>412382.6587265002</v>
      </c>
      <c r="G79" s="74">
        <v>31.1</v>
      </c>
      <c r="H79" s="76">
        <v>435819.0313504501</v>
      </c>
      <c r="J79" s="64"/>
      <c r="K79" s="51"/>
      <c r="L79" s="64"/>
      <c r="M79" s="64"/>
      <c r="N79" s="51"/>
      <c r="P79" s="64"/>
      <c r="Q79" s="51"/>
    </row>
    <row r="80" spans="1:17" ht="15.75">
      <c r="A80" s="119"/>
      <c r="B80" s="73">
        <v>5</v>
      </c>
      <c r="C80" s="74">
        <f t="shared" si="9"/>
        <v>26.438399999999998</v>
      </c>
      <c r="D80" s="75">
        <v>409427.0593050001</v>
      </c>
      <c r="E80" s="74">
        <v>29.81</v>
      </c>
      <c r="F80" s="75">
        <v>432289.97498940007</v>
      </c>
      <c r="G80" s="74">
        <v>33.18</v>
      </c>
      <c r="H80" s="76">
        <v>456598.8970840002</v>
      </c>
      <c r="J80" s="64"/>
      <c r="K80" s="51"/>
      <c r="L80" s="64"/>
      <c r="M80" s="64"/>
      <c r="N80" s="51"/>
      <c r="P80" s="64"/>
      <c r="Q80" s="51"/>
    </row>
    <row r="81" spans="1:17" ht="15.75">
      <c r="A81" s="119"/>
      <c r="B81" s="73">
        <v>5.3</v>
      </c>
      <c r="C81" s="74">
        <f t="shared" si="9"/>
        <v>28.090799999999994</v>
      </c>
      <c r="D81" s="75">
        <v>428460.64856760006</v>
      </c>
      <c r="E81" s="74">
        <v>31.67</v>
      </c>
      <c r="F81" s="75">
        <v>452194.9361930001</v>
      </c>
      <c r="G81" s="74">
        <v>35.25</v>
      </c>
      <c r="H81" s="76">
        <v>477376.40775825</v>
      </c>
      <c r="J81" s="64"/>
      <c r="K81" s="51"/>
      <c r="L81" s="64"/>
      <c r="M81" s="64"/>
      <c r="N81" s="51"/>
      <c r="P81" s="64"/>
      <c r="Q81" s="51"/>
    </row>
    <row r="82" spans="1:17" ht="16.5" thickBot="1">
      <c r="A82" s="120"/>
      <c r="B82" s="79">
        <v>5.6</v>
      </c>
      <c r="C82" s="80">
        <f t="shared" si="9"/>
        <v>29.743199999999995</v>
      </c>
      <c r="D82" s="81">
        <v>447498.9479488001</v>
      </c>
      <c r="E82" s="80">
        <v>33.53</v>
      </c>
      <c r="F82" s="81">
        <v>472102.25245590013</v>
      </c>
      <c r="G82" s="80">
        <v>37.32</v>
      </c>
      <c r="H82" s="82">
        <v>498155.09596215014</v>
      </c>
      <c r="J82" s="64"/>
      <c r="K82" s="51"/>
      <c r="L82" s="64"/>
      <c r="M82" s="64"/>
      <c r="N82" s="51"/>
      <c r="P82" s="64"/>
      <c r="Q82" s="51"/>
    </row>
    <row r="83" spans="1:17" ht="15.75">
      <c r="A83" s="118">
        <v>3.2</v>
      </c>
      <c r="B83" s="70">
        <v>3.2</v>
      </c>
      <c r="C83" s="84">
        <f>(3.2-0.2)*(B83-0.2)*(2.24-0.2)</f>
        <v>18.36</v>
      </c>
      <c r="D83" s="71">
        <v>329160.7507127501</v>
      </c>
      <c r="E83" s="84">
        <v>20.7</v>
      </c>
      <c r="F83" s="71">
        <v>334016.88298935</v>
      </c>
      <c r="G83" s="84">
        <v>25.34</v>
      </c>
      <c r="H83" s="72">
        <v>353968.9453789501</v>
      </c>
      <c r="J83" s="64"/>
      <c r="K83" s="51"/>
      <c r="L83" s="64"/>
      <c r="M83" s="64"/>
      <c r="N83" s="51"/>
      <c r="P83" s="64"/>
      <c r="Q83" s="51"/>
    </row>
    <row r="84" spans="1:17" ht="15.75">
      <c r="A84" s="119"/>
      <c r="B84" s="73">
        <v>3.5</v>
      </c>
      <c r="C84" s="74">
        <f aca="true" t="shared" si="10" ref="C84:C91">(3.2-0.2)*(B84-0.2)*(2.24-0.2)</f>
        <v>20.195999999999998</v>
      </c>
      <c r="D84" s="75">
        <v>335809.0831166501</v>
      </c>
      <c r="E84" s="74">
        <v>22.77</v>
      </c>
      <c r="F84" s="75">
        <v>355184.1559777501</v>
      </c>
      <c r="G84" s="74">
        <v>25.34</v>
      </c>
      <c r="H84" s="76">
        <v>376011.1228973001</v>
      </c>
      <c r="J84" s="64"/>
      <c r="K84" s="51"/>
      <c r="L84" s="64"/>
      <c r="M84" s="64"/>
      <c r="N84" s="51"/>
      <c r="P84" s="64"/>
      <c r="Q84" s="51"/>
    </row>
    <row r="85" spans="1:17" ht="15.75">
      <c r="A85" s="119"/>
      <c r="B85" s="73">
        <v>3.8</v>
      </c>
      <c r="C85" s="74">
        <f t="shared" si="10"/>
        <v>22.031999999999996</v>
      </c>
      <c r="D85" s="75">
        <v>356107.3392233501</v>
      </c>
      <c r="E85" s="74">
        <v>24.84</v>
      </c>
      <c r="F85" s="75">
        <v>376356.13908475003</v>
      </c>
      <c r="G85" s="74">
        <v>27.65</v>
      </c>
      <c r="H85" s="76">
        <v>398052.122886</v>
      </c>
      <c r="J85" s="64"/>
      <c r="K85" s="51"/>
      <c r="L85" s="64"/>
      <c r="M85" s="64"/>
      <c r="N85" s="51"/>
      <c r="P85" s="64"/>
      <c r="Q85" s="51"/>
    </row>
    <row r="86" spans="1:17" ht="15.75">
      <c r="A86" s="119"/>
      <c r="B86" s="73">
        <v>4.1</v>
      </c>
      <c r="C86" s="74">
        <f t="shared" si="10"/>
        <v>23.868</v>
      </c>
      <c r="D86" s="75">
        <v>376403.24027075</v>
      </c>
      <c r="E86" s="74">
        <v>26.91</v>
      </c>
      <c r="F86" s="75">
        <v>397523.41207315004</v>
      </c>
      <c r="G86" s="74">
        <v>29.95</v>
      </c>
      <c r="H86" s="76">
        <v>420091.9453450501</v>
      </c>
      <c r="J86" s="64"/>
      <c r="K86" s="51"/>
      <c r="L86" s="64"/>
      <c r="M86" s="64"/>
      <c r="N86" s="51"/>
      <c r="P86" s="64"/>
      <c r="Q86" s="51"/>
    </row>
    <row r="87" spans="1:17" ht="15.75">
      <c r="A87" s="119"/>
      <c r="B87" s="77">
        <v>4.4</v>
      </c>
      <c r="C87" s="78">
        <f t="shared" si="10"/>
        <v>25.704000000000004</v>
      </c>
      <c r="D87" s="75">
        <v>396702.6739071001</v>
      </c>
      <c r="E87" s="78">
        <v>28.98</v>
      </c>
      <c r="F87" s="75">
        <v>418690.68506155006</v>
      </c>
      <c r="G87" s="78">
        <v>32.26</v>
      </c>
      <c r="H87" s="76">
        <v>442130.59027445</v>
      </c>
      <c r="J87" s="64"/>
      <c r="K87" s="51"/>
      <c r="L87" s="64"/>
      <c r="M87" s="64"/>
      <c r="N87" s="51"/>
      <c r="P87" s="64"/>
      <c r="Q87" s="51"/>
    </row>
    <row r="88" spans="1:17" ht="15.75">
      <c r="A88" s="119"/>
      <c r="B88" s="73">
        <v>4.7</v>
      </c>
      <c r="C88" s="74">
        <f t="shared" si="10"/>
        <v>27.54</v>
      </c>
      <c r="D88" s="75">
        <v>416998.5749545</v>
      </c>
      <c r="E88" s="74">
        <v>31.05</v>
      </c>
      <c r="F88" s="75">
        <v>439860.3131092501</v>
      </c>
      <c r="G88" s="74">
        <v>34.56</v>
      </c>
      <c r="H88" s="76">
        <v>464170.4127335</v>
      </c>
      <c r="J88" s="64"/>
      <c r="K88" s="51"/>
      <c r="L88" s="64"/>
      <c r="M88" s="64"/>
      <c r="N88" s="51"/>
      <c r="P88" s="64"/>
      <c r="Q88" s="51"/>
    </row>
    <row r="89" spans="1:17" ht="15.75">
      <c r="A89" s="119"/>
      <c r="B89" s="73">
        <v>5</v>
      </c>
      <c r="C89" s="74">
        <f t="shared" si="10"/>
        <v>29.375999999999998</v>
      </c>
      <c r="D89" s="75">
        <v>437295.65353155014</v>
      </c>
      <c r="E89" s="74">
        <v>33.12</v>
      </c>
      <c r="F89" s="75">
        <v>461027.58609765006</v>
      </c>
      <c r="G89" s="74">
        <v>36.86</v>
      </c>
      <c r="H89" s="76">
        <v>494454.1202722001</v>
      </c>
      <c r="J89" s="64"/>
      <c r="K89" s="51"/>
      <c r="L89" s="64"/>
      <c r="M89" s="64"/>
      <c r="N89" s="51"/>
      <c r="P89" s="64"/>
      <c r="Q89" s="51"/>
    </row>
    <row r="90" spans="1:17" ht="15.75">
      <c r="A90" s="119"/>
      <c r="B90" s="73">
        <v>5.3</v>
      </c>
      <c r="C90" s="74">
        <f t="shared" si="10"/>
        <v>31.212</v>
      </c>
      <c r="D90" s="75">
        <v>457593.90963825013</v>
      </c>
      <c r="E90" s="74">
        <v>35.19</v>
      </c>
      <c r="F90" s="75">
        <v>482197.2141453501</v>
      </c>
      <c r="G90" s="74">
        <v>39.17</v>
      </c>
      <c r="H90" s="76">
        <v>508251.2351812501</v>
      </c>
      <c r="J90" s="64"/>
      <c r="K90" s="51"/>
      <c r="L90" s="64"/>
      <c r="M90" s="64"/>
      <c r="N90" s="51"/>
      <c r="P90" s="64"/>
      <c r="Q90" s="51"/>
    </row>
    <row r="91" spans="1:17" ht="16.5" thickBot="1">
      <c r="A91" s="120"/>
      <c r="B91" s="79">
        <v>5.6</v>
      </c>
      <c r="C91" s="80">
        <f t="shared" si="10"/>
        <v>33.048</v>
      </c>
      <c r="D91" s="81">
        <v>477890.9882153001</v>
      </c>
      <c r="E91" s="80">
        <v>37.26</v>
      </c>
      <c r="F91" s="81">
        <v>503366.8421930501</v>
      </c>
      <c r="G91" s="80">
        <v>41.47</v>
      </c>
      <c r="H91" s="82">
        <v>530289.8801106501</v>
      </c>
      <c r="J91" s="64"/>
      <c r="K91" s="51"/>
      <c r="L91" s="64"/>
      <c r="M91" s="64"/>
      <c r="N91" s="51"/>
      <c r="P91" s="64"/>
      <c r="Q91" s="51"/>
    </row>
    <row r="92" spans="1:17" ht="15.75">
      <c r="A92" s="118">
        <v>3.5</v>
      </c>
      <c r="B92" s="70">
        <v>3.5</v>
      </c>
      <c r="C92" s="84">
        <f>(3.5-0.2)*(B92-0.2)*(2.24-0.2)</f>
        <v>22.2156</v>
      </c>
      <c r="D92" s="71">
        <v>357368.47347850003</v>
      </c>
      <c r="E92" s="84">
        <v>25.05</v>
      </c>
      <c r="F92" s="71">
        <v>377616.09581025003</v>
      </c>
      <c r="G92" s="84">
        <v>27.88</v>
      </c>
      <c r="H92" s="72">
        <v>399312.07961150014</v>
      </c>
      <c r="J92" s="64"/>
      <c r="K92" s="51"/>
      <c r="L92" s="64"/>
      <c r="M92" s="64"/>
      <c r="N92" s="51"/>
      <c r="P92" s="64"/>
      <c r="Q92" s="51"/>
    </row>
    <row r="93" spans="1:17" ht="15.75">
      <c r="A93" s="119"/>
      <c r="B93" s="73">
        <v>3.8</v>
      </c>
      <c r="C93" s="74">
        <f aca="true" t="shared" si="11" ref="C93:C99">(3.5-0.2)*(B93-0.2)*(2.24-0.2)</f>
        <v>24.2352</v>
      </c>
      <c r="D93" s="75">
        <v>378929.04137000005</v>
      </c>
      <c r="E93" s="74">
        <v>27.32</v>
      </c>
      <c r="F93" s="75">
        <v>400044.5030538001</v>
      </c>
      <c r="G93" s="74">
        <v>30.41</v>
      </c>
      <c r="H93" s="76">
        <v>422613.03632570006</v>
      </c>
      <c r="J93" s="64"/>
      <c r="K93" s="51"/>
      <c r="L93" s="64"/>
      <c r="M93" s="64"/>
      <c r="N93" s="51"/>
      <c r="P93" s="64"/>
      <c r="Q93" s="51"/>
    </row>
    <row r="94" spans="1:17" ht="15.75">
      <c r="A94" s="119"/>
      <c r="B94" s="73">
        <v>4.1</v>
      </c>
      <c r="C94" s="74">
        <f t="shared" si="11"/>
        <v>26.254799999999996</v>
      </c>
      <c r="D94" s="75">
        <v>400486.0766725501</v>
      </c>
      <c r="E94" s="74">
        <v>29.6</v>
      </c>
      <c r="F94" s="75">
        <v>422478.79794560006</v>
      </c>
      <c r="G94" s="74">
        <v>32.95</v>
      </c>
      <c r="H94" s="76">
        <v>445916.3480992002</v>
      </c>
      <c r="J94" s="64"/>
      <c r="K94" s="51"/>
      <c r="L94" s="64"/>
      <c r="M94" s="64"/>
      <c r="N94" s="51"/>
      <c r="P94" s="64"/>
      <c r="Q94" s="51"/>
    </row>
    <row r="95" spans="1:17" ht="15.75">
      <c r="A95" s="119"/>
      <c r="B95" s="73">
        <v>4.4</v>
      </c>
      <c r="C95" s="74">
        <f t="shared" si="11"/>
        <v>28.2744</v>
      </c>
      <c r="D95" s="75">
        <v>422045.4670344001</v>
      </c>
      <c r="E95" s="74">
        <v>31.88</v>
      </c>
      <c r="F95" s="75">
        <v>444908.3827188001</v>
      </c>
      <c r="G95" s="74">
        <v>35.48</v>
      </c>
      <c r="H95" s="76">
        <v>469217.3048134</v>
      </c>
      <c r="J95" s="64"/>
      <c r="K95" s="51"/>
      <c r="L95" s="64"/>
      <c r="M95" s="64"/>
      <c r="N95" s="51"/>
      <c r="P95" s="64"/>
      <c r="Q95" s="51"/>
    </row>
    <row r="96" spans="1:17" ht="15.75">
      <c r="A96" s="119"/>
      <c r="B96" s="77">
        <v>4.7</v>
      </c>
      <c r="C96" s="78">
        <f t="shared" si="11"/>
        <v>30.294</v>
      </c>
      <c r="D96" s="75">
        <v>443607.21245555015</v>
      </c>
      <c r="E96" s="78">
        <v>34.16</v>
      </c>
      <c r="F96" s="75">
        <v>467339.1450216501</v>
      </c>
      <c r="G96" s="78">
        <v>38.02</v>
      </c>
      <c r="H96" s="76">
        <v>492520.6165869001</v>
      </c>
      <c r="J96" s="64"/>
      <c r="K96" s="51"/>
      <c r="L96" s="64"/>
      <c r="M96" s="64"/>
      <c r="N96" s="51"/>
      <c r="P96" s="64"/>
      <c r="Q96" s="51"/>
    </row>
    <row r="97" spans="1:17" ht="15.75">
      <c r="A97" s="119"/>
      <c r="B97" s="73">
        <v>5</v>
      </c>
      <c r="C97" s="74">
        <f t="shared" si="11"/>
        <v>32.313599999999994</v>
      </c>
      <c r="D97" s="75">
        <v>465165.4252877501</v>
      </c>
      <c r="E97" s="74">
        <v>36.43</v>
      </c>
      <c r="F97" s="75">
        <v>489768.7297948501</v>
      </c>
      <c r="G97" s="74">
        <v>40.55</v>
      </c>
      <c r="H97" s="76">
        <v>515821.5733011002</v>
      </c>
      <c r="J97" s="64"/>
      <c r="K97" s="51"/>
      <c r="L97" s="64"/>
      <c r="M97" s="64"/>
      <c r="N97" s="51"/>
      <c r="P97" s="64"/>
      <c r="Q97" s="51"/>
    </row>
    <row r="98" spans="1:17" ht="15.75">
      <c r="A98" s="119"/>
      <c r="B98" s="73">
        <v>5.3</v>
      </c>
      <c r="C98" s="74">
        <f t="shared" si="11"/>
        <v>34.3332</v>
      </c>
      <c r="D98" s="75">
        <v>486724.8156496001</v>
      </c>
      <c r="E98" s="74">
        <v>38.71</v>
      </c>
      <c r="F98" s="75">
        <v>512199.4920977002</v>
      </c>
      <c r="G98" s="74">
        <v>43.08</v>
      </c>
      <c r="H98" s="76">
        <v>539122.5300153</v>
      </c>
      <c r="J98" s="64"/>
      <c r="K98" s="51"/>
      <c r="L98" s="64"/>
      <c r="M98" s="64"/>
      <c r="N98" s="51"/>
      <c r="P98" s="64"/>
      <c r="Q98" s="51"/>
    </row>
    <row r="99" spans="1:17" ht="16.5" thickBot="1">
      <c r="A99" s="120"/>
      <c r="B99" s="79">
        <v>5.6</v>
      </c>
      <c r="C99" s="80">
        <f t="shared" si="11"/>
        <v>36.352799999999995</v>
      </c>
      <c r="D99" s="81">
        <v>508284.2060114501</v>
      </c>
      <c r="E99" s="80">
        <v>40.99</v>
      </c>
      <c r="F99" s="81">
        <v>534629.0768709002</v>
      </c>
      <c r="G99" s="80">
        <v>45.62</v>
      </c>
      <c r="H99" s="82">
        <v>562425.8417888</v>
      </c>
      <c r="J99" s="64"/>
      <c r="K99" s="51"/>
      <c r="L99" s="64"/>
      <c r="M99" s="64"/>
      <c r="N99" s="51"/>
      <c r="P99" s="64"/>
      <c r="Q99" s="51"/>
    </row>
    <row r="100" spans="1:17" ht="15.75">
      <c r="A100" s="118">
        <v>3.8</v>
      </c>
      <c r="B100" s="70">
        <v>3.8</v>
      </c>
      <c r="C100" s="84">
        <f>(3.8-0.2)*(B100-0.2)*(2.24-0.2)</f>
        <v>26.438399999999994</v>
      </c>
      <c r="D100" s="71">
        <v>401750.7435166501</v>
      </c>
      <c r="E100" s="84">
        <v>29.81</v>
      </c>
      <c r="F100" s="71">
        <v>423737.57714145014</v>
      </c>
      <c r="G100" s="84">
        <v>33.18</v>
      </c>
      <c r="H100" s="72">
        <v>447178.6598840001</v>
      </c>
      <c r="J100" s="64"/>
      <c r="K100" s="51"/>
      <c r="L100" s="64"/>
      <c r="M100" s="64"/>
      <c r="N100" s="51"/>
      <c r="P100" s="64"/>
      <c r="Q100" s="51"/>
    </row>
    <row r="101" spans="1:17" ht="15.75">
      <c r="A101" s="119"/>
      <c r="B101" s="73">
        <v>4.1</v>
      </c>
      <c r="C101" s="74">
        <f aca="true" t="shared" si="12" ref="C101:C106">(3.8-0.2)*(B101-0.2)*(2.24-0.2)</f>
        <v>28.641599999999997</v>
      </c>
      <c r="D101" s="75">
        <v>424568.9130743501</v>
      </c>
      <c r="E101" s="74">
        <v>32.29</v>
      </c>
      <c r="F101" s="75">
        <v>447431.8287587501</v>
      </c>
      <c r="G101" s="74">
        <v>35.94</v>
      </c>
      <c r="H101" s="76">
        <v>471743.10591265006</v>
      </c>
      <c r="J101" s="64"/>
      <c r="K101" s="51"/>
      <c r="L101" s="64"/>
      <c r="M101" s="64"/>
      <c r="N101" s="51"/>
      <c r="P101" s="64"/>
      <c r="Q101" s="51"/>
    </row>
    <row r="102" spans="1:17" ht="15.75">
      <c r="A102" s="119"/>
      <c r="B102" s="73">
        <v>4.4</v>
      </c>
      <c r="C102" s="74">
        <f t="shared" si="12"/>
        <v>30.8448</v>
      </c>
      <c r="D102" s="75">
        <v>447390.6152210001</v>
      </c>
      <c r="E102" s="74">
        <v>34.78</v>
      </c>
      <c r="F102" s="75">
        <v>471122.5477871001</v>
      </c>
      <c r="G102" s="74">
        <v>38.71</v>
      </c>
      <c r="H102" s="76">
        <v>496306.37441165006</v>
      </c>
      <c r="J102" s="64"/>
      <c r="K102" s="51"/>
      <c r="L102" s="64"/>
      <c r="M102" s="64"/>
      <c r="N102" s="51"/>
      <c r="P102" s="64"/>
      <c r="Q102" s="51"/>
    </row>
    <row r="103" spans="1:17" ht="15.75">
      <c r="A103" s="119"/>
      <c r="B103" s="77">
        <v>4.7</v>
      </c>
      <c r="C103" s="78">
        <f t="shared" si="12"/>
        <v>33.048</v>
      </c>
      <c r="D103" s="75">
        <v>470211.1398380001</v>
      </c>
      <c r="E103" s="78">
        <v>37.26</v>
      </c>
      <c r="F103" s="75">
        <v>494815.62187475</v>
      </c>
      <c r="G103" s="78">
        <v>41.47</v>
      </c>
      <c r="H103" s="76">
        <v>520871.99796995014</v>
      </c>
      <c r="J103" s="64"/>
      <c r="K103" s="51"/>
      <c r="L103" s="64"/>
      <c r="M103" s="64"/>
      <c r="N103" s="51"/>
      <c r="P103" s="64"/>
      <c r="Q103" s="51"/>
    </row>
    <row r="104" spans="1:17" ht="15.75">
      <c r="A104" s="119"/>
      <c r="B104" s="73">
        <v>5</v>
      </c>
      <c r="C104" s="74">
        <f t="shared" si="12"/>
        <v>35.2512</v>
      </c>
      <c r="D104" s="75">
        <v>493034.0195143001</v>
      </c>
      <c r="E104" s="74">
        <v>39.74</v>
      </c>
      <c r="F104" s="75">
        <v>518508.6959624001</v>
      </c>
      <c r="G104" s="74">
        <v>44.24</v>
      </c>
      <c r="H104" s="76">
        <v>545431.7338800001</v>
      </c>
      <c r="J104" s="64"/>
      <c r="K104" s="51"/>
      <c r="L104" s="64"/>
      <c r="M104" s="64"/>
      <c r="N104" s="51"/>
      <c r="P104" s="64"/>
      <c r="Q104" s="51"/>
    </row>
    <row r="105" spans="1:17" ht="15.75">
      <c r="A105" s="119"/>
      <c r="B105" s="73">
        <v>5.3</v>
      </c>
      <c r="C105" s="74">
        <f t="shared" si="12"/>
        <v>37.45439999999999</v>
      </c>
      <c r="D105" s="75">
        <v>515854.5441313001</v>
      </c>
      <c r="E105" s="74">
        <v>42.23</v>
      </c>
      <c r="F105" s="75">
        <v>542200.5925204001</v>
      </c>
      <c r="G105" s="74">
        <v>47</v>
      </c>
      <c r="H105" s="76">
        <v>569997.3574383</v>
      </c>
      <c r="J105" s="64"/>
      <c r="K105" s="51"/>
      <c r="L105" s="64"/>
      <c r="M105" s="64"/>
      <c r="N105" s="51"/>
      <c r="P105" s="64"/>
      <c r="Q105" s="51"/>
    </row>
    <row r="106" spans="1:17" ht="16.5" thickBot="1">
      <c r="A106" s="120"/>
      <c r="B106" s="79">
        <v>5.6</v>
      </c>
      <c r="C106" s="80">
        <f t="shared" si="12"/>
        <v>39.657599999999995</v>
      </c>
      <c r="D106" s="81">
        <v>538673.89121865</v>
      </c>
      <c r="E106" s="80">
        <v>44.71</v>
      </c>
      <c r="F106" s="81">
        <v>565893.6666080501</v>
      </c>
      <c r="G106" s="80">
        <v>49.77</v>
      </c>
      <c r="H106" s="82">
        <v>594560.6259373003</v>
      </c>
      <c r="J106" s="64"/>
      <c r="K106" s="51"/>
      <c r="L106" s="64"/>
      <c r="M106" s="64"/>
      <c r="N106" s="51"/>
      <c r="P106" s="64"/>
      <c r="Q106" s="51"/>
    </row>
    <row r="107" spans="1:17" ht="15.75">
      <c r="A107" s="118">
        <v>4.1</v>
      </c>
      <c r="B107" s="70">
        <v>4.1</v>
      </c>
      <c r="C107" s="84">
        <f aca="true" t="shared" si="13" ref="C107:C112">(4.1-0.2)*(B107-0.2)*(2.24-0.2)</f>
        <v>31.02839999999999</v>
      </c>
      <c r="D107" s="71">
        <v>448651.7494761501</v>
      </c>
      <c r="E107" s="84">
        <v>34.98</v>
      </c>
      <c r="F107" s="71">
        <v>472387.21463120007</v>
      </c>
      <c r="G107" s="84">
        <v>38.94</v>
      </c>
      <c r="H107" s="72">
        <v>497568.6861964501</v>
      </c>
      <c r="J107" s="64"/>
      <c r="K107" s="51"/>
      <c r="L107" s="64"/>
      <c r="M107" s="64"/>
      <c r="N107" s="51"/>
      <c r="P107" s="64"/>
      <c r="Q107" s="51"/>
    </row>
    <row r="108" spans="1:17" ht="15.75">
      <c r="A108" s="119"/>
      <c r="B108" s="73">
        <v>4.4</v>
      </c>
      <c r="C108" s="74">
        <f t="shared" si="13"/>
        <v>33.4152</v>
      </c>
      <c r="D108" s="75">
        <v>472735.76340760005</v>
      </c>
      <c r="E108" s="74">
        <v>37.67</v>
      </c>
      <c r="F108" s="75">
        <v>497340.2454443501</v>
      </c>
      <c r="G108" s="74">
        <v>41.93</v>
      </c>
      <c r="H108" s="76">
        <v>523393.0889506001</v>
      </c>
      <c r="J108" s="64"/>
      <c r="K108" s="51"/>
      <c r="L108" s="64"/>
      <c r="M108" s="64"/>
      <c r="N108" s="51"/>
      <c r="P108" s="64"/>
      <c r="Q108" s="51"/>
    </row>
    <row r="109" spans="1:17" ht="15.75">
      <c r="A109" s="119"/>
      <c r="B109" s="73">
        <v>4.7</v>
      </c>
      <c r="C109" s="74">
        <f t="shared" si="13"/>
        <v>35.80199999999999</v>
      </c>
      <c r="D109" s="75">
        <v>496818.59980940004</v>
      </c>
      <c r="E109" s="74">
        <v>40.37</v>
      </c>
      <c r="F109" s="75">
        <v>522295.6313168002</v>
      </c>
      <c r="G109" s="74">
        <v>44.93</v>
      </c>
      <c r="H109" s="76">
        <v>549221.0242937001</v>
      </c>
      <c r="J109" s="64"/>
      <c r="K109" s="51"/>
      <c r="L109" s="64"/>
      <c r="M109" s="64"/>
      <c r="N109" s="51"/>
      <c r="P109" s="64"/>
      <c r="Q109" s="51"/>
    </row>
    <row r="110" spans="1:17" ht="15.75">
      <c r="A110" s="119"/>
      <c r="B110" s="73">
        <v>5</v>
      </c>
      <c r="C110" s="74">
        <f t="shared" si="13"/>
        <v>38.18879999999999</v>
      </c>
      <c r="D110" s="75">
        <v>520902.6137408501</v>
      </c>
      <c r="E110" s="74">
        <v>43.06</v>
      </c>
      <c r="F110" s="75">
        <v>547225.1115369501</v>
      </c>
      <c r="G110" s="74">
        <v>47.92</v>
      </c>
      <c r="H110" s="76">
        <v>575044.2495182</v>
      </c>
      <c r="J110" s="64"/>
      <c r="K110" s="51"/>
      <c r="L110" s="64"/>
      <c r="M110" s="64"/>
      <c r="N110" s="51"/>
      <c r="P110" s="64"/>
      <c r="Q110" s="51"/>
    </row>
    <row r="111" spans="1:17" ht="15.75">
      <c r="A111" s="119"/>
      <c r="B111" s="73">
        <v>5.3</v>
      </c>
      <c r="C111" s="74">
        <f t="shared" si="13"/>
        <v>40.575599999999994</v>
      </c>
      <c r="D111" s="75">
        <v>544985.4501426502</v>
      </c>
      <c r="E111" s="74">
        <v>45.75</v>
      </c>
      <c r="F111" s="75">
        <v>572202.87047275</v>
      </c>
      <c r="G111" s="74">
        <v>50.92</v>
      </c>
      <c r="H111" s="76">
        <v>599233.0635885001</v>
      </c>
      <c r="J111" s="64"/>
      <c r="K111" s="51"/>
      <c r="L111" s="64"/>
      <c r="M111" s="64"/>
      <c r="N111" s="51"/>
      <c r="P111" s="64"/>
      <c r="Q111" s="51"/>
    </row>
    <row r="112" spans="1:17" ht="16.5" thickBot="1">
      <c r="A112" s="120"/>
      <c r="B112" s="79">
        <v>5.6</v>
      </c>
      <c r="C112" s="80">
        <f t="shared" si="13"/>
        <v>42.96239999999999</v>
      </c>
      <c r="D112" s="81">
        <v>569069.4640741001</v>
      </c>
      <c r="E112" s="80">
        <v>48.44</v>
      </c>
      <c r="F112" s="81">
        <v>597158.2563452</v>
      </c>
      <c r="G112" s="80">
        <v>53.91</v>
      </c>
      <c r="H112" s="82">
        <v>626696.58761545</v>
      </c>
      <c r="J112" s="64"/>
      <c r="K112" s="51"/>
      <c r="L112" s="64"/>
      <c r="M112" s="64"/>
      <c r="N112" s="51"/>
      <c r="P112" s="64"/>
      <c r="Q112" s="51"/>
    </row>
    <row r="113" spans="1:17" ht="15.75">
      <c r="A113" s="118">
        <v>4.4</v>
      </c>
      <c r="B113" s="70">
        <v>4.4</v>
      </c>
      <c r="C113" s="84">
        <f>(4.4-0.2)*(B113-0.2)*(2.24-0.2)</f>
        <v>35.985600000000005</v>
      </c>
      <c r="D113" s="71">
        <v>498079.73406455014</v>
      </c>
      <c r="E113" s="84">
        <v>40.57</v>
      </c>
      <c r="F113" s="71">
        <v>523556.76557195</v>
      </c>
      <c r="G113" s="84">
        <v>45.16</v>
      </c>
      <c r="H113" s="72">
        <v>550482.1585488501</v>
      </c>
      <c r="J113" s="64"/>
      <c r="K113" s="51"/>
      <c r="L113" s="64"/>
      <c r="M113" s="64"/>
      <c r="N113" s="51"/>
      <c r="P113" s="64"/>
      <c r="Q113" s="51"/>
    </row>
    <row r="114" spans="1:17" ht="15.75">
      <c r="A114" s="119"/>
      <c r="B114" s="73">
        <v>4.7</v>
      </c>
      <c r="C114" s="74">
        <f>(4.4-0.2)*(B114-0.2)*(2.24-0.2)</f>
        <v>38.556000000000004</v>
      </c>
      <c r="D114" s="75">
        <v>523426.05978080013</v>
      </c>
      <c r="E114" s="74">
        <v>43.47</v>
      </c>
      <c r="F114" s="75">
        <v>549773.2856995501</v>
      </c>
      <c r="G114" s="74">
        <v>48.38</v>
      </c>
      <c r="H114" s="76">
        <v>577567.6955581502</v>
      </c>
      <c r="J114" s="64"/>
      <c r="K114" s="51"/>
      <c r="L114" s="64"/>
      <c r="M114" s="64"/>
      <c r="N114" s="51"/>
      <c r="P114" s="64"/>
      <c r="Q114" s="51"/>
    </row>
    <row r="115" spans="1:17" ht="15.75">
      <c r="A115" s="119"/>
      <c r="B115" s="73">
        <v>5</v>
      </c>
      <c r="C115" s="74">
        <f>(4.4-0.2)*(B115-0.2)*(2.24-0.2)</f>
        <v>41.126400000000004</v>
      </c>
      <c r="D115" s="75">
        <v>548771.2079674002</v>
      </c>
      <c r="E115" s="74">
        <v>46.37</v>
      </c>
      <c r="F115" s="75">
        <v>575989.8058271501</v>
      </c>
      <c r="G115" s="74">
        <v>51.61</v>
      </c>
      <c r="H115" s="76">
        <v>604656.7651564</v>
      </c>
      <c r="J115" s="64"/>
      <c r="K115" s="51"/>
      <c r="L115" s="64"/>
      <c r="M115" s="64"/>
      <c r="N115" s="51"/>
      <c r="P115" s="64"/>
      <c r="Q115" s="51"/>
    </row>
    <row r="116" spans="1:17" ht="15.75">
      <c r="A116" s="119"/>
      <c r="B116" s="73">
        <v>5.3</v>
      </c>
      <c r="C116" s="74">
        <f>(4.4-0.2)*(B116-0.2)*(2.24-0.2)</f>
        <v>43.696799999999996</v>
      </c>
      <c r="D116" s="75">
        <v>574116.3561540002</v>
      </c>
      <c r="E116" s="74">
        <v>49.27</v>
      </c>
      <c r="F116" s="75">
        <v>602205.1484251001</v>
      </c>
      <c r="G116" s="74">
        <v>54.84</v>
      </c>
      <c r="H116" s="76">
        <v>631744.6572250001</v>
      </c>
      <c r="J116" s="64"/>
      <c r="K116" s="51"/>
      <c r="L116" s="64"/>
      <c r="M116" s="64"/>
      <c r="N116" s="51"/>
      <c r="P116" s="64"/>
      <c r="Q116" s="51"/>
    </row>
    <row r="117" spans="1:17" ht="16.5" thickBot="1">
      <c r="A117" s="120"/>
      <c r="B117" s="79">
        <v>5.6</v>
      </c>
      <c r="C117" s="80">
        <f>(4.4-0.2)*(B117-0.2)*(2.24-0.2)</f>
        <v>46.2672</v>
      </c>
      <c r="D117" s="81">
        <v>599461.5043406002</v>
      </c>
      <c r="E117" s="80">
        <v>52.16</v>
      </c>
      <c r="F117" s="81">
        <v>628421.6685527002</v>
      </c>
      <c r="G117" s="80">
        <v>58.06</v>
      </c>
      <c r="H117" s="82">
        <v>658832.5492936003</v>
      </c>
      <c r="J117" s="64"/>
      <c r="K117" s="51"/>
      <c r="L117" s="64"/>
      <c r="M117" s="64"/>
      <c r="N117" s="51"/>
      <c r="P117" s="64"/>
      <c r="Q117" s="51"/>
    </row>
    <row r="118" spans="1:17" ht="15.75">
      <c r="A118" s="118">
        <v>4.7</v>
      </c>
      <c r="B118" s="70">
        <v>4.7</v>
      </c>
      <c r="C118" s="84">
        <f>(4.7-0.2)*(B118-0.2)*(2.24-0.2)</f>
        <v>41.31</v>
      </c>
      <c r="D118" s="71">
        <v>550033.5197522001</v>
      </c>
      <c r="E118" s="84">
        <v>46.58</v>
      </c>
      <c r="F118" s="71">
        <v>577252.1176119501</v>
      </c>
      <c r="G118" s="84">
        <v>51.84</v>
      </c>
      <c r="H118" s="72">
        <v>605919.0769412001</v>
      </c>
      <c r="J118" s="64"/>
      <c r="K118" s="51"/>
      <c r="L118" s="64"/>
      <c r="M118" s="64"/>
      <c r="N118" s="51"/>
      <c r="P118" s="64"/>
      <c r="Q118" s="51"/>
    </row>
    <row r="119" spans="1:17" ht="15.75">
      <c r="A119" s="119"/>
      <c r="B119" s="73">
        <v>5</v>
      </c>
      <c r="C119" s="74">
        <f>(4.7-0.2)*(B119-0.2)*(2.24-0.2)</f>
        <v>44.06399999999999</v>
      </c>
      <c r="D119" s="75">
        <v>576638.6246643001</v>
      </c>
      <c r="E119" s="74">
        <v>49.68</v>
      </c>
      <c r="F119" s="75">
        <v>604729.7719947002</v>
      </c>
      <c r="G119" s="74">
        <v>55.3</v>
      </c>
      <c r="H119" s="76">
        <v>634566.0182664001</v>
      </c>
      <c r="J119" s="64"/>
      <c r="K119" s="51"/>
      <c r="L119" s="64"/>
      <c r="M119" s="64"/>
      <c r="N119" s="51"/>
      <c r="P119" s="64"/>
      <c r="Q119" s="51"/>
    </row>
    <row r="120" spans="1:17" ht="15.75">
      <c r="A120" s="119"/>
      <c r="B120" s="77">
        <v>5.3</v>
      </c>
      <c r="C120" s="78">
        <f>(4.7-0.2)*(B120-0.2)*(2.24-0.2)</f>
        <v>46.818</v>
      </c>
      <c r="D120" s="75">
        <v>603246.0846357001</v>
      </c>
      <c r="E120" s="78">
        <v>52.79</v>
      </c>
      <c r="F120" s="75">
        <v>632207.4263774501</v>
      </c>
      <c r="G120" s="78">
        <v>58.75</v>
      </c>
      <c r="H120" s="76">
        <v>662923.2872977002</v>
      </c>
      <c r="J120" s="64"/>
      <c r="K120" s="51"/>
      <c r="L120" s="64"/>
      <c r="M120" s="64"/>
      <c r="N120" s="51"/>
      <c r="P120" s="64"/>
      <c r="Q120" s="51"/>
    </row>
    <row r="121" spans="1:17" ht="16.5" thickBot="1">
      <c r="A121" s="120"/>
      <c r="B121" s="79">
        <v>5.6</v>
      </c>
      <c r="C121" s="80">
        <f>(4.7-0.2)*(B121-0.2)*(2.24-0.2)</f>
        <v>49.571999999999996</v>
      </c>
      <c r="D121" s="81">
        <v>629853.5446071001</v>
      </c>
      <c r="E121" s="80">
        <v>55.89</v>
      </c>
      <c r="F121" s="81">
        <v>659683.9032305502</v>
      </c>
      <c r="G121" s="80">
        <v>62.21</v>
      </c>
      <c r="H121" s="82">
        <v>691282.9113883001</v>
      </c>
      <c r="J121" s="64"/>
      <c r="K121" s="51"/>
      <c r="L121" s="64"/>
      <c r="M121" s="64"/>
      <c r="N121" s="51"/>
      <c r="P121" s="64"/>
      <c r="Q121" s="51"/>
    </row>
    <row r="122" spans="1:17" ht="15.75">
      <c r="A122" s="121">
        <v>5</v>
      </c>
      <c r="B122" s="70">
        <v>5</v>
      </c>
      <c r="C122" s="84">
        <f>(5-0.2)*(B122-0.2)*(2.24-0.2)</f>
        <v>47.001599999999996</v>
      </c>
      <c r="D122" s="71">
        <v>604508.3964205002</v>
      </c>
      <c r="E122" s="84">
        <v>52.99</v>
      </c>
      <c r="F122" s="71">
        <v>633469.7381622503</v>
      </c>
      <c r="G122" s="84">
        <v>58.98</v>
      </c>
      <c r="H122" s="72">
        <v>663821.7424206502</v>
      </c>
      <c r="J122" s="64"/>
      <c r="K122" s="51"/>
      <c r="L122" s="64"/>
      <c r="M122" s="64"/>
      <c r="N122" s="51"/>
      <c r="P122" s="64"/>
      <c r="Q122" s="51"/>
    </row>
    <row r="123" spans="1:17" ht="15.75">
      <c r="A123" s="122"/>
      <c r="B123" s="77">
        <v>5.3</v>
      </c>
      <c r="C123" s="78">
        <f>(5-0.2)*(B123-0.2)*(2.24-0.2)</f>
        <v>49.93919999999999</v>
      </c>
      <c r="D123" s="75">
        <v>632376.9906470502</v>
      </c>
      <c r="E123" s="78">
        <v>56.3</v>
      </c>
      <c r="F123" s="75">
        <v>662209.7043298001</v>
      </c>
      <c r="G123" s="78">
        <v>62.67</v>
      </c>
      <c r="H123" s="76">
        <v>693490.7794820501</v>
      </c>
      <c r="J123" s="64"/>
      <c r="K123" s="51"/>
      <c r="L123" s="64"/>
      <c r="M123" s="64"/>
      <c r="N123" s="51"/>
      <c r="P123" s="64"/>
      <c r="Q123" s="51"/>
    </row>
    <row r="124" spans="1:17" ht="16.5" thickBot="1">
      <c r="A124" s="123"/>
      <c r="B124" s="79">
        <v>5.6</v>
      </c>
      <c r="C124" s="80">
        <f>(5-0.2)*(B124-0.2)*(2.24-0.2)</f>
        <v>52.876799999999996</v>
      </c>
      <c r="D124" s="81">
        <v>660245.5848736002</v>
      </c>
      <c r="E124" s="80">
        <v>59.62</v>
      </c>
      <c r="F124" s="81">
        <v>690948.4929677</v>
      </c>
      <c r="G124" s="80">
        <v>66.36</v>
      </c>
      <c r="H124" s="82">
        <v>723103.2951202501</v>
      </c>
      <c r="J124" s="64"/>
      <c r="K124" s="51"/>
      <c r="L124" s="64"/>
      <c r="M124" s="64"/>
      <c r="N124" s="51"/>
      <c r="P124" s="64"/>
      <c r="Q124" s="51"/>
    </row>
    <row r="125" spans="1:17" ht="15.75">
      <c r="A125" s="118">
        <v>5.3</v>
      </c>
      <c r="B125" s="70">
        <v>5.3</v>
      </c>
      <c r="C125" s="84">
        <f>(5.3-0.2)*(B125-0.2)*(2.24-0.2)</f>
        <v>53.060399999999994</v>
      </c>
      <c r="D125" s="71">
        <v>661507.8966584002</v>
      </c>
      <c r="E125" s="84">
        <v>59.82</v>
      </c>
      <c r="F125" s="71">
        <v>692210.8047525001</v>
      </c>
      <c r="G125" s="84">
        <v>66.59</v>
      </c>
      <c r="H125" s="72">
        <v>724365.6069050502</v>
      </c>
      <c r="J125" s="64"/>
      <c r="K125" s="51"/>
      <c r="L125" s="64"/>
      <c r="M125" s="64"/>
      <c r="N125" s="51"/>
      <c r="P125" s="64"/>
      <c r="Q125" s="51"/>
    </row>
    <row r="126" spans="1:17" ht="16.5" thickBot="1">
      <c r="A126" s="120"/>
      <c r="B126" s="79">
        <v>5.6</v>
      </c>
      <c r="C126" s="80">
        <f>(5.3-0.2)*(B126-0.2)*(2.24-0.2)</f>
        <v>56.18159999999999</v>
      </c>
      <c r="D126" s="81">
        <v>690638.8026697503</v>
      </c>
      <c r="E126" s="80">
        <v>63.34</v>
      </c>
      <c r="F126" s="81">
        <v>722213.0827048502</v>
      </c>
      <c r="G126" s="80">
        <v>70.5</v>
      </c>
      <c r="H126" s="82">
        <v>755238.0792687502</v>
      </c>
      <c r="J126" s="64"/>
      <c r="K126" s="51"/>
      <c r="L126" s="64"/>
      <c r="M126" s="64"/>
      <c r="N126" s="51"/>
      <c r="P126" s="64"/>
      <c r="Q126" s="51"/>
    </row>
    <row r="127" spans="1:17" ht="16.5" thickBot="1">
      <c r="A127" s="85">
        <v>5.6</v>
      </c>
      <c r="B127" s="86">
        <v>5.6</v>
      </c>
      <c r="C127" s="87">
        <f>(5.6-0.2)*(B127-0.2)*(2.24-0.2)</f>
        <v>59.48639999999999</v>
      </c>
      <c r="D127" s="88">
        <v>721033.1979955502</v>
      </c>
      <c r="E127" s="90">
        <f>(5.6-0.2)*(B127-0.2)*(2.5-0.2)</f>
        <v>67.06799999999998</v>
      </c>
      <c r="F127" s="88">
        <v>753477.672442</v>
      </c>
      <c r="G127" s="90">
        <f>(5.6-0.2)*(B127-0.2)*(2.76-0.2)</f>
        <v>74.64959999999996</v>
      </c>
      <c r="H127" s="89">
        <v>786434.3722862002</v>
      </c>
      <c r="J127" s="64"/>
      <c r="K127" s="51"/>
      <c r="L127" s="64"/>
      <c r="M127" s="64"/>
      <c r="N127" s="51"/>
      <c r="P127" s="64"/>
      <c r="Q127" s="51"/>
    </row>
  </sheetData>
  <sheetProtection/>
  <mergeCells count="20">
    <mergeCell ref="A3:H3"/>
    <mergeCell ref="A118:A121"/>
    <mergeCell ref="A122:A124"/>
    <mergeCell ref="A125:A126"/>
    <mergeCell ref="A92:A99"/>
    <mergeCell ref="A100:A106"/>
    <mergeCell ref="A107:A112"/>
    <mergeCell ref="A113:A117"/>
    <mergeCell ref="A62:A72"/>
    <mergeCell ref="A73:A82"/>
    <mergeCell ref="A83:A91"/>
    <mergeCell ref="A23:A36"/>
    <mergeCell ref="A37:A49"/>
    <mergeCell ref="A50:A61"/>
    <mergeCell ref="A4:H4"/>
    <mergeCell ref="A6:B6"/>
    <mergeCell ref="C6:D6"/>
    <mergeCell ref="E6:F6"/>
    <mergeCell ref="G6:H6"/>
    <mergeCell ref="A8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0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6.25390625" style="2" customWidth="1"/>
    <col min="2" max="2" width="8.375" style="2" customWidth="1"/>
    <col min="3" max="3" width="8.375" style="3" customWidth="1"/>
    <col min="4" max="4" width="11.75390625" style="100" customWidth="1"/>
    <col min="5" max="5" width="8.375" style="3" customWidth="1"/>
    <col min="6" max="6" width="10.75390625" style="100" customWidth="1"/>
    <col min="7" max="7" width="8.375" style="3" customWidth="1"/>
    <col min="8" max="8" width="10.75390625" style="100" customWidth="1"/>
    <col min="9" max="9" width="8.375" style="5" customWidth="1"/>
    <col min="10" max="11" width="8.375" style="2" customWidth="1"/>
    <col min="12" max="12" width="8.375" style="3" customWidth="1"/>
    <col min="13" max="13" width="10.625" style="100" customWidth="1"/>
    <col min="14" max="14" width="8.375" style="3" customWidth="1"/>
    <col min="15" max="15" width="10.125" style="100" customWidth="1"/>
    <col min="16" max="16" width="8.375" style="3" customWidth="1"/>
    <col min="17" max="17" width="10.375" style="100" customWidth="1"/>
    <col min="18" max="18" width="8.375" style="2" customWidth="1"/>
    <col min="19" max="16384" width="9.125" style="2" customWidth="1"/>
  </cols>
  <sheetData>
    <row r="1" ht="15" customHeight="1" hidden="1">
      <c r="A1" s="1" t="s">
        <v>0</v>
      </c>
    </row>
    <row r="2" ht="15" customHeight="1" hidden="1">
      <c r="A2" s="6" t="s">
        <v>1</v>
      </c>
    </row>
    <row r="3" spans="8:9" ht="50.25" customHeight="1" hidden="1">
      <c r="H3" s="103"/>
      <c r="I3" s="7"/>
    </row>
    <row r="4" ht="15">
      <c r="A4" s="7"/>
    </row>
    <row r="5" spans="1:18" ht="12.75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R5" s="2">
        <v>1.1</v>
      </c>
    </row>
    <row r="6" spans="1:16" ht="12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5.75">
      <c r="A7" s="134" t="s">
        <v>20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5.75">
      <c r="A8" s="91"/>
      <c r="B8" s="91"/>
      <c r="C8" s="91"/>
      <c r="D8" s="101"/>
      <c r="E8" s="91"/>
      <c r="F8" s="101"/>
      <c r="G8" s="91"/>
      <c r="H8" s="101"/>
      <c r="I8" s="91"/>
      <c r="J8" s="91"/>
      <c r="K8" s="91"/>
      <c r="L8" s="91"/>
      <c r="M8" s="101"/>
      <c r="N8" s="91"/>
      <c r="O8" s="101"/>
      <c r="P8" s="91"/>
    </row>
    <row r="9" spans="16:17" ht="12.75" hidden="1">
      <c r="P9" s="135" t="s">
        <v>4</v>
      </c>
      <c r="Q9" s="136"/>
    </row>
    <row r="10" spans="1:17" ht="12.75" customHeight="1">
      <c r="A10" s="130" t="s">
        <v>5</v>
      </c>
      <c r="B10" s="130"/>
      <c r="C10" s="131" t="s">
        <v>21</v>
      </c>
      <c r="D10" s="132"/>
      <c r="E10" s="131" t="s">
        <v>22</v>
      </c>
      <c r="F10" s="132"/>
      <c r="G10" s="131" t="s">
        <v>23</v>
      </c>
      <c r="H10" s="132"/>
      <c r="I10" s="4"/>
      <c r="J10" s="130" t="s">
        <v>5</v>
      </c>
      <c r="K10" s="130"/>
      <c r="L10" s="131" t="s">
        <v>21</v>
      </c>
      <c r="M10" s="132"/>
      <c r="N10" s="131" t="s">
        <v>22</v>
      </c>
      <c r="O10" s="132"/>
      <c r="P10" s="131" t="s">
        <v>23</v>
      </c>
      <c r="Q10" s="132"/>
    </row>
    <row r="11" spans="1:26" ht="12.75">
      <c r="A11" s="130"/>
      <c r="B11" s="130"/>
      <c r="C11" s="9" t="s">
        <v>9</v>
      </c>
      <c r="D11" s="102" t="s">
        <v>10</v>
      </c>
      <c r="E11" s="9" t="s">
        <v>9</v>
      </c>
      <c r="F11" s="102" t="s">
        <v>10</v>
      </c>
      <c r="G11" s="9" t="s">
        <v>9</v>
      </c>
      <c r="H11" s="102" t="s">
        <v>10</v>
      </c>
      <c r="I11" s="4"/>
      <c r="J11" s="130"/>
      <c r="K11" s="130"/>
      <c r="L11" s="9" t="s">
        <v>9</v>
      </c>
      <c r="M11" s="102" t="s">
        <v>10</v>
      </c>
      <c r="N11" s="9" t="s">
        <v>9</v>
      </c>
      <c r="O11" s="102" t="s">
        <v>10</v>
      </c>
      <c r="P11" s="9" t="s">
        <v>9</v>
      </c>
      <c r="Q11" s="102" t="s">
        <v>10</v>
      </c>
      <c r="S11" s="10"/>
      <c r="T11" s="10"/>
      <c r="U11" s="10"/>
      <c r="V11" s="10"/>
      <c r="W11" s="10"/>
      <c r="X11" s="10"/>
      <c r="Y11" s="10"/>
      <c r="Z11" s="10"/>
    </row>
    <row r="12" spans="1:26" ht="12.75">
      <c r="A12" s="137">
        <v>1.44</v>
      </c>
      <c r="B12" s="92">
        <v>1.44</v>
      </c>
      <c r="C12" s="9">
        <f>(1.44-0.24)*(B12-0.24)*(2.28-0.24)</f>
        <v>2.9375999999999998</v>
      </c>
      <c r="D12" s="13">
        <v>189848.06120954524</v>
      </c>
      <c r="E12" s="9">
        <f aca="true" t="shared" si="0" ref="E12:E43">(1.44-0.24)*(B12-0.24)*(2.54-0.24)</f>
        <v>3.312</v>
      </c>
      <c r="F12" s="102">
        <v>239633.45236797124</v>
      </c>
      <c r="G12" s="9">
        <f aca="true" t="shared" si="1" ref="G12:G43">(1.44-0.24)*(B12-0.24)*(2.8-0.24)</f>
        <v>3.6863999999999995</v>
      </c>
      <c r="H12" s="102">
        <v>258016.89125459373</v>
      </c>
      <c r="I12" s="4"/>
      <c r="J12" s="138">
        <v>1.74</v>
      </c>
      <c r="K12" s="9">
        <v>1.74</v>
      </c>
      <c r="L12" s="9">
        <f>(1.74-0.24)*(K12-0.24)*(2.28-0.24)</f>
        <v>4.59</v>
      </c>
      <c r="M12" s="102">
        <v>271140.8970494629</v>
      </c>
      <c r="N12" s="9">
        <f>(1.74-0.24)*(K12-0.24)*(2.54-0.24)</f>
        <v>5.175</v>
      </c>
      <c r="O12" s="102">
        <v>293085.0848765114</v>
      </c>
      <c r="P12" s="9">
        <f>(1.74-0.24)*(K12-0.24)*(2.8-0.24)</f>
        <v>5.759999999999999</v>
      </c>
      <c r="Q12" s="102">
        <v>315401.2080904589</v>
      </c>
      <c r="S12" s="93"/>
      <c r="T12" s="93"/>
      <c r="U12" s="10"/>
      <c r="V12" s="10"/>
      <c r="W12" s="93"/>
      <c r="X12" s="10"/>
      <c r="Y12" s="10"/>
      <c r="Z12" s="93"/>
    </row>
    <row r="13" spans="1:26" ht="12.75">
      <c r="A13" s="137"/>
      <c r="B13" s="92">
        <v>1.74</v>
      </c>
      <c r="C13" s="9">
        <f aca="true" t="shared" si="2" ref="C13:C75">(1.44-0.24)*(B13-0.24)*(2.28-0.24)</f>
        <v>3.6719999999999997</v>
      </c>
      <c r="D13" s="102">
        <v>244945.5069469716</v>
      </c>
      <c r="E13" s="9">
        <f t="shared" si="0"/>
        <v>4.14</v>
      </c>
      <c r="F13" s="102">
        <v>265350.43227840844</v>
      </c>
      <c r="G13" s="9">
        <f t="shared" si="1"/>
        <v>4.607999999999999</v>
      </c>
      <c r="H13" s="102">
        <v>285752.6443919286</v>
      </c>
      <c r="I13" s="4"/>
      <c r="J13" s="138"/>
      <c r="K13" s="9">
        <v>2.04</v>
      </c>
      <c r="L13" s="9">
        <f aca="true" t="shared" si="3" ref="L13:L74">(1.74-0.24)*(K13-0.24)*(2.28-0.24)</f>
        <v>5.508000000000001</v>
      </c>
      <c r="M13" s="102">
        <v>297176.3741324018</v>
      </c>
      <c r="N13" s="9">
        <f aca="true" t="shared" si="4" ref="N13:N74">(1.74-0.24)*(K13-0.24)*(2.54-0.24)</f>
        <v>6.21</v>
      </c>
      <c r="O13" s="102">
        <v>321086.5061473455</v>
      </c>
      <c r="P13" s="9">
        <f aca="true" t="shared" si="5" ref="P13:P74">(1.74-0.24)*(K13-0.24)*(2.8-0.24)</f>
        <v>6.911999999999999</v>
      </c>
      <c r="Q13" s="102">
        <v>345315.43992248876</v>
      </c>
      <c r="S13" s="93"/>
      <c r="T13" s="93"/>
      <c r="U13" s="10"/>
      <c r="V13" s="10"/>
      <c r="W13" s="93"/>
      <c r="X13" s="10"/>
      <c r="Y13" s="10"/>
      <c r="Z13" s="93"/>
    </row>
    <row r="14" spans="1:26" ht="12.75">
      <c r="A14" s="137"/>
      <c r="B14" s="92">
        <v>2.04</v>
      </c>
      <c r="C14" s="9">
        <f t="shared" si="2"/>
        <v>4.4064000000000005</v>
      </c>
      <c r="D14" s="102">
        <v>227564.68555608488</v>
      </c>
      <c r="E14" s="9">
        <f t="shared" si="0"/>
        <v>4.968</v>
      </c>
      <c r="F14" s="102">
        <v>291067.4121888456</v>
      </c>
      <c r="G14" s="9">
        <f t="shared" si="1"/>
        <v>5.529599999999999</v>
      </c>
      <c r="H14" s="102">
        <v>313328.99664916383</v>
      </c>
      <c r="I14" s="4"/>
      <c r="J14" s="138"/>
      <c r="K14" s="9">
        <v>2.34</v>
      </c>
      <c r="L14" s="9">
        <f t="shared" si="3"/>
        <v>6.425999999999999</v>
      </c>
      <c r="M14" s="102">
        <v>323318.1184687403</v>
      </c>
      <c r="N14" s="9">
        <f t="shared" si="4"/>
        <v>7.244999999999998</v>
      </c>
      <c r="O14" s="102">
        <v>349087.92741817975</v>
      </c>
      <c r="P14" s="9">
        <f t="shared" si="5"/>
        <v>8.063999999999998</v>
      </c>
      <c r="Q14" s="102">
        <v>374910.869994319</v>
      </c>
      <c r="S14" s="93"/>
      <c r="T14" s="93"/>
      <c r="U14" s="10"/>
      <c r="V14" s="10"/>
      <c r="W14" s="93"/>
      <c r="X14" s="10"/>
      <c r="Y14" s="10"/>
      <c r="Z14" s="93"/>
    </row>
    <row r="15" spans="1:26" ht="12.75">
      <c r="A15" s="137"/>
      <c r="B15" s="92">
        <v>2.34</v>
      </c>
      <c r="C15" s="9">
        <f t="shared" si="2"/>
        <v>5.1408</v>
      </c>
      <c r="D15" s="102">
        <v>293296.6088078796</v>
      </c>
      <c r="E15" s="9">
        <f t="shared" si="0"/>
        <v>5.7959999999999985</v>
      </c>
      <c r="F15" s="102">
        <v>316677.2524168177</v>
      </c>
      <c r="G15" s="9">
        <f t="shared" si="1"/>
        <v>6.451199999999998</v>
      </c>
      <c r="H15" s="102">
        <v>340905.3489063991</v>
      </c>
      <c r="I15" s="4"/>
      <c r="J15" s="138"/>
      <c r="K15" s="9">
        <v>2.64</v>
      </c>
      <c r="L15" s="9">
        <f t="shared" si="3"/>
        <v>7.344000000000001</v>
      </c>
      <c r="M15" s="102">
        <v>349353.59555167914</v>
      </c>
      <c r="N15" s="9">
        <f t="shared" si="4"/>
        <v>8.280000000000001</v>
      </c>
      <c r="O15" s="102">
        <v>377142.48231571395</v>
      </c>
      <c r="P15" s="9">
        <f t="shared" si="5"/>
        <v>9.216</v>
      </c>
      <c r="Q15" s="102">
        <v>404506.3000661496</v>
      </c>
      <c r="S15" s="93"/>
      <c r="T15" s="93"/>
      <c r="U15" s="10"/>
      <c r="V15" s="10"/>
      <c r="W15" s="93"/>
      <c r="X15" s="10"/>
      <c r="Y15" s="10"/>
      <c r="Z15" s="93"/>
    </row>
    <row r="16" spans="1:26" ht="12.75">
      <c r="A16" s="137"/>
      <c r="B16" s="92">
        <v>2.64</v>
      </c>
      <c r="C16" s="9">
        <f t="shared" si="2"/>
        <v>5.8752</v>
      </c>
      <c r="D16" s="102">
        <v>316677.2524168177</v>
      </c>
      <c r="E16" s="9">
        <f t="shared" si="0"/>
        <v>6.6240000000000006</v>
      </c>
      <c r="F16" s="102">
        <v>342553.21379155805</v>
      </c>
      <c r="G16" s="9">
        <f t="shared" si="1"/>
        <v>7.3728</v>
      </c>
      <c r="H16" s="102">
        <v>368747.36929713364</v>
      </c>
      <c r="I16" s="4"/>
      <c r="J16" s="138"/>
      <c r="K16" s="9">
        <v>2.94</v>
      </c>
      <c r="L16" s="9">
        <f t="shared" si="3"/>
        <v>8.262000000000002</v>
      </c>
      <c r="M16" s="102">
        <v>375495.3398880178</v>
      </c>
      <c r="N16" s="9">
        <f t="shared" si="4"/>
        <v>9.315000000000001</v>
      </c>
      <c r="O16" s="102">
        <v>404878.23545304866</v>
      </c>
      <c r="P16" s="9">
        <f t="shared" si="5"/>
        <v>10.368</v>
      </c>
      <c r="Q16" s="102">
        <v>434154.86376467993</v>
      </c>
      <c r="S16" s="93"/>
      <c r="T16" s="93"/>
      <c r="U16" s="10"/>
      <c r="V16" s="10"/>
      <c r="W16" s="93"/>
      <c r="X16" s="10"/>
      <c r="Y16" s="10"/>
      <c r="Z16" s="93"/>
    </row>
    <row r="17" spans="1:26" ht="12.75">
      <c r="A17" s="137"/>
      <c r="B17" s="92">
        <v>2.94</v>
      </c>
      <c r="C17" s="9">
        <f t="shared" si="2"/>
        <v>6.6096</v>
      </c>
      <c r="D17" s="102">
        <v>340320.5610537349</v>
      </c>
      <c r="E17" s="9">
        <f t="shared" si="0"/>
        <v>7.452</v>
      </c>
      <c r="F17" s="102">
        <v>368481.0169481365</v>
      </c>
      <c r="G17" s="9">
        <f t="shared" si="1"/>
        <v>8.2944</v>
      </c>
      <c r="H17" s="102">
        <v>396376.85518106865</v>
      </c>
      <c r="I17" s="4"/>
      <c r="J17" s="138"/>
      <c r="K17" s="9">
        <v>3.24</v>
      </c>
      <c r="L17" s="9">
        <f t="shared" si="3"/>
        <v>9.18</v>
      </c>
      <c r="M17" s="102">
        <v>401690.2178510563</v>
      </c>
      <c r="N17" s="9">
        <f t="shared" si="4"/>
        <v>10.35</v>
      </c>
      <c r="O17" s="102">
        <v>432826.5230971831</v>
      </c>
      <c r="P17" s="9">
        <f t="shared" si="5"/>
        <v>11.519999999999998</v>
      </c>
      <c r="Q17" s="102">
        <v>464334.7637302088</v>
      </c>
      <c r="S17" s="93"/>
      <c r="T17" s="93"/>
      <c r="U17" s="10"/>
      <c r="V17" s="10"/>
      <c r="W17" s="93"/>
      <c r="X17" s="10"/>
      <c r="Y17" s="10"/>
      <c r="Z17" s="93"/>
    </row>
    <row r="18" spans="1:26" ht="12.75">
      <c r="A18" s="137"/>
      <c r="B18" s="92">
        <v>3.24</v>
      </c>
      <c r="C18" s="9">
        <f t="shared" si="2"/>
        <v>7.343999999999999</v>
      </c>
      <c r="D18" s="102">
        <v>364229.99083742045</v>
      </c>
      <c r="E18" s="9">
        <f t="shared" si="0"/>
        <v>8.28</v>
      </c>
      <c r="F18" s="102">
        <v>394249.83864041156</v>
      </c>
      <c r="G18" s="9">
        <f t="shared" si="1"/>
        <v>9.215999999999998</v>
      </c>
      <c r="H18" s="102">
        <v>424112.6083184034</v>
      </c>
      <c r="I18" s="4"/>
      <c r="J18" s="138"/>
      <c r="K18" s="9">
        <v>3.54</v>
      </c>
      <c r="L18" s="9">
        <f t="shared" si="3"/>
        <v>10.097999999999999</v>
      </c>
      <c r="M18" s="102">
        <v>427672.56130729505</v>
      </c>
      <c r="N18" s="9">
        <f t="shared" si="4"/>
        <v>11.384999999999998</v>
      </c>
      <c r="O18" s="102">
        <v>460827.9443680172</v>
      </c>
      <c r="P18" s="9">
        <f t="shared" si="5"/>
        <v>12.671999999999997</v>
      </c>
      <c r="Q18" s="102">
        <v>494674.06457583775</v>
      </c>
      <c r="S18" s="93"/>
      <c r="T18" s="93"/>
      <c r="U18" s="10"/>
      <c r="V18" s="10"/>
      <c r="W18" s="93"/>
      <c r="X18" s="10"/>
      <c r="Y18" s="10"/>
      <c r="Z18" s="93"/>
    </row>
    <row r="19" spans="1:26" ht="12.75">
      <c r="A19" s="137"/>
      <c r="B19" s="92">
        <v>3.54</v>
      </c>
      <c r="C19" s="9">
        <f t="shared" si="2"/>
        <v>8.078399999999998</v>
      </c>
      <c r="D19" s="102">
        <v>387876.75559312693</v>
      </c>
      <c r="E19" s="9">
        <f t="shared" si="0"/>
        <v>9.107999999999999</v>
      </c>
      <c r="F19" s="102">
        <v>420288.2375982445</v>
      </c>
      <c r="G19" s="9">
        <f t="shared" si="1"/>
        <v>10.137599999999997</v>
      </c>
      <c r="H19" s="102">
        <v>451901.49508243817</v>
      </c>
      <c r="I19" s="4"/>
      <c r="J19" s="138"/>
      <c r="K19" s="9">
        <v>3.84</v>
      </c>
      <c r="L19" s="9">
        <f t="shared" si="3"/>
        <v>11.015999999999998</v>
      </c>
      <c r="M19" s="102">
        <v>453761.1720169338</v>
      </c>
      <c r="N19" s="9">
        <f t="shared" si="4"/>
        <v>12.419999999999998</v>
      </c>
      <c r="O19" s="102">
        <v>488723.09838545165</v>
      </c>
      <c r="P19" s="9">
        <f t="shared" si="5"/>
        <v>13.823999999999996</v>
      </c>
      <c r="Q19" s="102">
        <v>524747.697287967</v>
      </c>
      <c r="S19" s="93"/>
      <c r="T19" s="93"/>
      <c r="U19" s="10"/>
      <c r="V19" s="10"/>
      <c r="W19" s="93"/>
      <c r="X19" s="10"/>
      <c r="Y19" s="10"/>
      <c r="Z19" s="93"/>
    </row>
    <row r="20" spans="1:26" ht="12.75">
      <c r="A20" s="137"/>
      <c r="B20" s="92">
        <v>3.84</v>
      </c>
      <c r="C20" s="9">
        <f t="shared" si="2"/>
        <v>8.8128</v>
      </c>
      <c r="D20" s="102">
        <v>411520.06423004414</v>
      </c>
      <c r="E20" s="9">
        <f t="shared" si="0"/>
        <v>9.935999999999998</v>
      </c>
      <c r="F20" s="102">
        <v>445790.9381437514</v>
      </c>
      <c r="G20" s="9">
        <f t="shared" si="1"/>
        <v>11.059199999999997</v>
      </c>
      <c r="H20" s="102">
        <v>479584.11459307314</v>
      </c>
      <c r="I20" s="4"/>
      <c r="J20" s="138"/>
      <c r="K20" s="9">
        <v>4.14</v>
      </c>
      <c r="L20" s="9">
        <f t="shared" si="3"/>
        <v>11.934</v>
      </c>
      <c r="M20" s="102">
        <v>479796.6490998727</v>
      </c>
      <c r="N20" s="9">
        <f t="shared" si="4"/>
        <v>13.454999999999998</v>
      </c>
      <c r="O20" s="102">
        <v>516777.6532829855</v>
      </c>
      <c r="P20" s="9">
        <f t="shared" si="5"/>
        <v>14.975999999999997</v>
      </c>
      <c r="Q20" s="102">
        <v>554874.4636267961</v>
      </c>
      <c r="S20" s="93"/>
      <c r="T20" s="93"/>
      <c r="U20" s="10"/>
      <c r="V20" s="10"/>
      <c r="W20" s="93"/>
      <c r="X20" s="10"/>
      <c r="Y20" s="10"/>
      <c r="Z20" s="93"/>
    </row>
    <row r="21" spans="1:26" ht="12.75">
      <c r="A21" s="137"/>
      <c r="B21" s="92">
        <v>4.14</v>
      </c>
      <c r="C21" s="9">
        <f t="shared" si="2"/>
        <v>9.547199999999998</v>
      </c>
      <c r="D21" s="102">
        <v>435004.39140265813</v>
      </c>
      <c r="E21" s="9">
        <f t="shared" si="0"/>
        <v>10.763999999999996</v>
      </c>
      <c r="F21" s="102">
        <v>471825.88098279486</v>
      </c>
      <c r="G21" s="9">
        <f t="shared" si="1"/>
        <v>11.980799999999995</v>
      </c>
      <c r="H21" s="102">
        <v>507426.1349838078</v>
      </c>
      <c r="I21" s="4"/>
      <c r="J21" s="138"/>
      <c r="K21" s="9">
        <v>4.44</v>
      </c>
      <c r="L21" s="9">
        <f t="shared" si="3"/>
        <v>12.852000000000002</v>
      </c>
      <c r="M21" s="102">
        <v>506044.6606896108</v>
      </c>
      <c r="N21" s="9">
        <f t="shared" si="4"/>
        <v>14.49</v>
      </c>
      <c r="O21" s="102">
        <v>544832.2081805198</v>
      </c>
      <c r="P21" s="9">
        <f t="shared" si="5"/>
        <v>16.128</v>
      </c>
      <c r="Q21" s="102">
        <v>585001.2299656254</v>
      </c>
      <c r="S21" s="93"/>
      <c r="T21" s="93"/>
      <c r="U21" s="10"/>
      <c r="V21" s="10"/>
      <c r="W21" s="93"/>
      <c r="X21" s="10"/>
      <c r="Y21" s="10"/>
      <c r="Z21" s="93"/>
    </row>
    <row r="22" spans="1:26" ht="12.75">
      <c r="A22" s="137"/>
      <c r="B22" s="92">
        <v>4.44</v>
      </c>
      <c r="C22" s="9">
        <f t="shared" si="2"/>
        <v>10.281600000000001</v>
      </c>
      <c r="D22" s="102">
        <v>458533.64811953175</v>
      </c>
      <c r="E22" s="9">
        <f t="shared" si="0"/>
        <v>11.591999999999999</v>
      </c>
      <c r="F22" s="102">
        <v>497491.01911139424</v>
      </c>
      <c r="G22" s="9">
        <f t="shared" si="1"/>
        <v>12.902399999999998</v>
      </c>
      <c r="H22" s="102">
        <v>535055.6208677428</v>
      </c>
      <c r="I22" s="4"/>
      <c r="J22" s="138"/>
      <c r="K22" s="9">
        <v>4.74</v>
      </c>
      <c r="L22" s="9">
        <f t="shared" si="3"/>
        <v>13.77</v>
      </c>
      <c r="M22" s="102">
        <v>532027.0041458497</v>
      </c>
      <c r="N22" s="9">
        <f t="shared" si="4"/>
        <v>15.524999999999999</v>
      </c>
      <c r="O22" s="102">
        <v>572780.495824654</v>
      </c>
      <c r="P22" s="9">
        <f t="shared" si="5"/>
        <v>17.279999999999998</v>
      </c>
      <c r="Q22" s="102">
        <v>615234.2635578546</v>
      </c>
      <c r="S22" s="93"/>
      <c r="T22" s="93"/>
      <c r="U22" s="10"/>
      <c r="V22" s="10"/>
      <c r="W22" s="93"/>
      <c r="X22" s="10"/>
      <c r="Y22" s="10"/>
      <c r="Z22" s="93"/>
    </row>
    <row r="23" spans="1:26" ht="12.75">
      <c r="A23" s="137"/>
      <c r="B23" s="92">
        <v>4.74</v>
      </c>
      <c r="C23" s="9">
        <f t="shared" si="2"/>
        <v>11.015999999999998</v>
      </c>
      <c r="D23" s="102">
        <v>482719.56740635337</v>
      </c>
      <c r="E23" s="9">
        <f t="shared" si="0"/>
        <v>12.419999999999998</v>
      </c>
      <c r="F23" s="102">
        <v>523311.6825855073</v>
      </c>
      <c r="G23" s="9">
        <f t="shared" si="1"/>
        <v>13.823999999999996</v>
      </c>
      <c r="H23" s="102">
        <v>562738.2403783777</v>
      </c>
      <c r="I23" s="4"/>
      <c r="J23" s="138"/>
      <c r="K23" s="9">
        <v>5.04</v>
      </c>
      <c r="L23" s="9">
        <f t="shared" si="3"/>
        <v>14.687999999999999</v>
      </c>
      <c r="M23" s="102">
        <v>558168.7484821886</v>
      </c>
      <c r="N23" s="9">
        <f t="shared" si="4"/>
        <v>16.56</v>
      </c>
      <c r="O23" s="102">
        <v>600781.9170954884</v>
      </c>
      <c r="P23" s="9">
        <f t="shared" si="5"/>
        <v>18.431999999999995</v>
      </c>
      <c r="Q23" s="102">
        <v>645414.1635233833</v>
      </c>
      <c r="S23" s="93"/>
      <c r="T23" s="93"/>
      <c r="U23" s="10"/>
      <c r="V23" s="10"/>
      <c r="W23" s="93"/>
      <c r="X23" s="10"/>
      <c r="Y23" s="10"/>
      <c r="Z23" s="93"/>
    </row>
    <row r="24" spans="1:26" ht="12.75">
      <c r="A24" s="137"/>
      <c r="B24" s="92">
        <v>5.04</v>
      </c>
      <c r="C24" s="9">
        <f t="shared" si="2"/>
        <v>11.750399999999999</v>
      </c>
      <c r="D24" s="102">
        <v>506096.75489650207</v>
      </c>
      <c r="E24" s="9">
        <f t="shared" si="0"/>
        <v>13.248</v>
      </c>
      <c r="F24" s="102">
        <v>549135.8021784098</v>
      </c>
      <c r="G24" s="9">
        <f t="shared" si="1"/>
        <v>14.745599999999998</v>
      </c>
      <c r="H24" s="102">
        <v>590580.2607691123</v>
      </c>
      <c r="I24" s="4"/>
      <c r="J24" s="138"/>
      <c r="K24" s="9">
        <v>5.34</v>
      </c>
      <c r="L24" s="9">
        <f t="shared" si="3"/>
        <v>15.606</v>
      </c>
      <c r="M24" s="102">
        <v>584257.3591918271</v>
      </c>
      <c r="N24" s="9">
        <f t="shared" si="4"/>
        <v>17.595</v>
      </c>
      <c r="O24" s="102">
        <v>628783.3383663227</v>
      </c>
      <c r="P24" s="9">
        <f t="shared" si="5"/>
        <v>19.583999999999996</v>
      </c>
      <c r="Q24" s="102">
        <v>675647.1971156126</v>
      </c>
      <c r="S24" s="93"/>
      <c r="T24" s="93"/>
      <c r="U24" s="10"/>
      <c r="V24" s="10"/>
      <c r="W24" s="93"/>
      <c r="X24" s="10"/>
      <c r="Y24" s="10"/>
      <c r="Z24" s="93"/>
    </row>
    <row r="25" spans="1:26" ht="12.75">
      <c r="A25" s="137"/>
      <c r="B25" s="92">
        <v>5.34</v>
      </c>
      <c r="C25" s="9">
        <f t="shared" si="2"/>
        <v>12.484799999999998</v>
      </c>
      <c r="D25" s="102">
        <v>529636.3799697433</v>
      </c>
      <c r="E25" s="9">
        <f t="shared" si="0"/>
        <v>14.075999999999997</v>
      </c>
      <c r="F25" s="102">
        <v>574904.623870685</v>
      </c>
      <c r="G25" s="9">
        <f t="shared" si="1"/>
        <v>15.667199999999996</v>
      </c>
      <c r="H25" s="102">
        <v>618156.6130263476</v>
      </c>
      <c r="I25" s="4"/>
      <c r="J25" s="138"/>
      <c r="K25" s="9">
        <v>5.64</v>
      </c>
      <c r="L25" s="9">
        <f t="shared" si="3"/>
        <v>16.524</v>
      </c>
      <c r="M25" s="102">
        <v>610345.969901466</v>
      </c>
      <c r="N25" s="9">
        <f t="shared" si="4"/>
        <v>18.63</v>
      </c>
      <c r="O25" s="102">
        <v>656784.7596371567</v>
      </c>
      <c r="P25" s="9">
        <f t="shared" si="5"/>
        <v>20.735999999999997</v>
      </c>
      <c r="Q25" s="102">
        <v>705773.9634544415</v>
      </c>
      <c r="S25" s="93"/>
      <c r="T25" s="93"/>
      <c r="U25" s="10"/>
      <c r="V25" s="10"/>
      <c r="W25" s="93"/>
      <c r="X25" s="10"/>
      <c r="Y25" s="10"/>
      <c r="Z25" s="93"/>
    </row>
    <row r="26" spans="1:26" ht="12.75">
      <c r="A26" s="137"/>
      <c r="B26" s="92">
        <v>5.64</v>
      </c>
      <c r="C26" s="9">
        <f t="shared" si="2"/>
        <v>13.219199999999999</v>
      </c>
      <c r="D26" s="102">
        <v>553386.8282891257</v>
      </c>
      <c r="E26" s="9">
        <f t="shared" si="0"/>
        <v>14.903999999999998</v>
      </c>
      <c r="F26" s="102">
        <v>600943.0228285177</v>
      </c>
      <c r="G26" s="9">
        <f t="shared" si="1"/>
        <v>16.588799999999996</v>
      </c>
      <c r="H26" s="102">
        <v>646051.7670437819</v>
      </c>
      <c r="I26" s="4"/>
      <c r="J26" s="138"/>
      <c r="K26" s="9">
        <v>5.94</v>
      </c>
      <c r="L26" s="9">
        <f t="shared" si="3"/>
        <v>17.442</v>
      </c>
      <c r="M26" s="102">
        <v>636540.8478645044</v>
      </c>
      <c r="N26" s="9">
        <f t="shared" si="4"/>
        <v>19.665</v>
      </c>
      <c r="O26" s="102">
        <v>684839.3145346909</v>
      </c>
      <c r="P26" s="9">
        <f t="shared" si="5"/>
        <v>21.887999999999998</v>
      </c>
      <c r="Q26" s="102">
        <v>735900.7297932709</v>
      </c>
      <c r="S26" s="93"/>
      <c r="T26" s="93"/>
      <c r="U26" s="10"/>
      <c r="V26" s="10"/>
      <c r="W26" s="93"/>
      <c r="X26" s="10"/>
      <c r="Y26" s="10"/>
      <c r="Z26" s="93"/>
    </row>
    <row r="27" spans="1:26" ht="12.75">
      <c r="A27" s="137"/>
      <c r="B27" s="92">
        <v>5.94</v>
      </c>
      <c r="C27" s="9">
        <f t="shared" si="2"/>
        <v>13.9536</v>
      </c>
      <c r="D27" s="102">
        <v>576871.1554617396</v>
      </c>
      <c r="E27" s="9">
        <f t="shared" si="0"/>
        <v>15.732</v>
      </c>
      <c r="F27" s="102">
        <v>626445.7233740244</v>
      </c>
      <c r="G27" s="9">
        <f t="shared" si="1"/>
        <v>17.510399999999997</v>
      </c>
      <c r="H27" s="102">
        <v>673681.252927717</v>
      </c>
      <c r="I27" s="4"/>
      <c r="J27" s="138"/>
      <c r="K27" s="9">
        <v>6.24</v>
      </c>
      <c r="L27" s="9">
        <f t="shared" si="3"/>
        <v>18.36</v>
      </c>
      <c r="M27" s="102">
        <v>662523.1913207431</v>
      </c>
      <c r="N27" s="9">
        <f t="shared" si="4"/>
        <v>20.7</v>
      </c>
      <c r="O27" s="102">
        <v>712787.6021788252</v>
      </c>
      <c r="P27" s="9">
        <f t="shared" si="5"/>
        <v>23.039999999999996</v>
      </c>
      <c r="Q27" s="102">
        <v>766027.4961321</v>
      </c>
      <c r="S27" s="93"/>
      <c r="T27" s="93"/>
      <c r="U27" s="10"/>
      <c r="V27" s="10"/>
      <c r="W27" s="93"/>
      <c r="X27" s="10"/>
      <c r="Y27" s="10"/>
      <c r="Z27" s="93"/>
    </row>
    <row r="28" spans="1:26" ht="12.75">
      <c r="A28" s="137"/>
      <c r="B28" s="92">
        <v>6.24</v>
      </c>
      <c r="C28" s="9">
        <f t="shared" si="2"/>
        <v>14.687999999999999</v>
      </c>
      <c r="D28" s="102">
        <v>600676.9016817493</v>
      </c>
      <c r="E28" s="9">
        <f t="shared" si="0"/>
        <v>16.56</v>
      </c>
      <c r="F28" s="102">
        <v>652480.6662130682</v>
      </c>
      <c r="G28" s="9">
        <f t="shared" si="1"/>
        <v>18.431999999999995</v>
      </c>
      <c r="H28" s="102">
        <v>701363.872438352</v>
      </c>
      <c r="I28" s="4"/>
      <c r="J28" s="138"/>
      <c r="K28" s="9">
        <v>6.54</v>
      </c>
      <c r="L28" s="9">
        <f t="shared" si="3"/>
        <v>19.278</v>
      </c>
      <c r="M28" s="102">
        <v>688611.8020303821</v>
      </c>
      <c r="N28" s="9">
        <f t="shared" si="4"/>
        <v>21.734999999999996</v>
      </c>
      <c r="O28" s="102">
        <v>740789.0234496593</v>
      </c>
      <c r="P28" s="9">
        <f t="shared" si="5"/>
        <v>24.191999999999993</v>
      </c>
      <c r="Q28" s="102">
        <v>796260.5297243291</v>
      </c>
      <c r="S28" s="93"/>
      <c r="T28" s="93"/>
      <c r="U28" s="10"/>
      <c r="V28" s="10"/>
      <c r="W28" s="93"/>
      <c r="X28" s="10"/>
      <c r="Y28" s="10"/>
      <c r="Z28" s="93"/>
    </row>
    <row r="29" spans="1:26" ht="12.75">
      <c r="A29" s="137"/>
      <c r="B29" s="92">
        <v>6.54</v>
      </c>
      <c r="C29" s="9">
        <f t="shared" si="2"/>
        <v>15.4224</v>
      </c>
      <c r="D29" s="102">
        <v>624320.2103186665</v>
      </c>
      <c r="E29" s="9">
        <f t="shared" si="0"/>
        <v>17.387999999999998</v>
      </c>
      <c r="F29" s="102">
        <v>678249.4879053433</v>
      </c>
      <c r="G29" s="9">
        <f t="shared" si="1"/>
        <v>19.353599999999997</v>
      </c>
      <c r="H29" s="102">
        <v>729205.8928290866</v>
      </c>
      <c r="I29" s="4"/>
      <c r="J29" s="138"/>
      <c r="K29" s="9">
        <v>6.84</v>
      </c>
      <c r="L29" s="9">
        <f t="shared" si="3"/>
        <v>20.195999999999998</v>
      </c>
      <c r="M29" s="102">
        <v>714647.2791133209</v>
      </c>
      <c r="N29" s="9">
        <f t="shared" si="4"/>
        <v>22.769999999999996</v>
      </c>
      <c r="O29" s="102">
        <v>768790.4447204937</v>
      </c>
      <c r="P29" s="9">
        <f t="shared" si="5"/>
        <v>25.343999999999994</v>
      </c>
      <c r="Q29" s="102">
        <v>825377.7571558607</v>
      </c>
      <c r="S29" s="93"/>
      <c r="T29" s="93"/>
      <c r="U29" s="10"/>
      <c r="V29" s="10"/>
      <c r="W29" s="93"/>
      <c r="X29" s="10"/>
      <c r="Y29" s="10"/>
      <c r="Z29" s="93"/>
    </row>
    <row r="30" spans="1:26" ht="12.75">
      <c r="A30" s="137"/>
      <c r="B30" s="92">
        <v>6.84</v>
      </c>
      <c r="C30" s="9">
        <f t="shared" si="2"/>
        <v>16.156799999999997</v>
      </c>
      <c r="D30" s="102">
        <v>648018.8168562109</v>
      </c>
      <c r="E30" s="9">
        <f t="shared" si="0"/>
        <v>18.215999999999998</v>
      </c>
      <c r="F30" s="102">
        <v>704021.7657164077</v>
      </c>
      <c r="G30" s="9">
        <f t="shared" si="1"/>
        <v>20.275199999999995</v>
      </c>
      <c r="H30" s="102">
        <v>756888.5123397217</v>
      </c>
      <c r="I30" s="4"/>
      <c r="J30" s="138"/>
      <c r="K30" s="9">
        <v>7.14</v>
      </c>
      <c r="L30" s="9">
        <f t="shared" si="3"/>
        <v>21.114</v>
      </c>
      <c r="M30" s="102">
        <v>740895.2907030593</v>
      </c>
      <c r="N30" s="9">
        <f t="shared" si="4"/>
        <v>23.804999999999996</v>
      </c>
      <c r="O30" s="102">
        <v>796685.5987379281</v>
      </c>
      <c r="P30" s="9">
        <f t="shared" si="5"/>
        <v>26.495999999999995</v>
      </c>
      <c r="Q30" s="102">
        <v>856620.3296553872</v>
      </c>
      <c r="S30" s="93"/>
      <c r="T30" s="93"/>
      <c r="U30" s="10"/>
      <c r="V30" s="10"/>
      <c r="W30" s="93"/>
      <c r="X30" s="10"/>
      <c r="Y30" s="10"/>
      <c r="Z30" s="93"/>
    </row>
    <row r="31" spans="1:26" ht="12.75">
      <c r="A31" s="137"/>
      <c r="B31" s="92">
        <v>7.14</v>
      </c>
      <c r="C31" s="9">
        <f t="shared" si="2"/>
        <v>16.891199999999998</v>
      </c>
      <c r="D31" s="102">
        <v>671610.2837112902</v>
      </c>
      <c r="E31" s="9">
        <f t="shared" si="0"/>
        <v>19.043999999999997</v>
      </c>
      <c r="F31" s="102">
        <v>729652.3426571151</v>
      </c>
      <c r="G31" s="9">
        <f t="shared" si="1"/>
        <v>21.196799999999996</v>
      </c>
      <c r="H31" s="102">
        <v>784571.1318503565</v>
      </c>
      <c r="I31" s="4"/>
      <c r="J31" s="138"/>
      <c r="K31" s="9">
        <v>7.44</v>
      </c>
      <c r="L31" s="9">
        <f t="shared" si="3"/>
        <v>22.032000000000004</v>
      </c>
      <c r="M31" s="102">
        <v>766983.9014126979</v>
      </c>
      <c r="N31" s="9">
        <f t="shared" si="4"/>
        <v>24.84</v>
      </c>
      <c r="O31" s="102">
        <v>824793.2872621622</v>
      </c>
      <c r="P31" s="9">
        <f t="shared" si="5"/>
        <v>27.647999999999996</v>
      </c>
      <c r="Q31" s="102">
        <v>886800.2296209162</v>
      </c>
      <c r="S31" s="93"/>
      <c r="T31" s="93"/>
      <c r="U31" s="10"/>
      <c r="V31" s="10"/>
      <c r="W31" s="93"/>
      <c r="X31" s="10"/>
      <c r="Y31" s="10"/>
      <c r="Z31" s="93"/>
    </row>
    <row r="32" spans="1:26" ht="12.75">
      <c r="A32" s="137"/>
      <c r="B32" s="92">
        <v>7.44</v>
      </c>
      <c r="C32" s="9">
        <f t="shared" si="2"/>
        <v>17.625600000000002</v>
      </c>
      <c r="D32" s="102">
        <v>695146.4526657423</v>
      </c>
      <c r="E32" s="9">
        <f t="shared" si="0"/>
        <v>19.872</v>
      </c>
      <c r="F32" s="102">
        <v>755718.3905652612</v>
      </c>
      <c r="G32" s="9">
        <f t="shared" si="1"/>
        <v>22.118399999999998</v>
      </c>
      <c r="H32" s="102">
        <v>812306.8849876917</v>
      </c>
      <c r="I32" s="4"/>
      <c r="J32" s="138"/>
      <c r="K32" s="9">
        <v>7.74</v>
      </c>
      <c r="L32" s="9">
        <f t="shared" si="3"/>
        <v>22.95</v>
      </c>
      <c r="M32" s="102">
        <v>793072.5121223367</v>
      </c>
      <c r="N32" s="9">
        <f t="shared" si="4"/>
        <v>25.874999999999996</v>
      </c>
      <c r="O32" s="102">
        <v>852794.7085329964</v>
      </c>
      <c r="P32" s="9">
        <f t="shared" si="5"/>
        <v>28.799999999999997</v>
      </c>
      <c r="Q32" s="102">
        <v>916926.9959597454</v>
      </c>
      <c r="S32" s="93"/>
      <c r="T32" s="93"/>
      <c r="U32" s="10"/>
      <c r="V32" s="10"/>
      <c r="W32" s="93"/>
      <c r="X32" s="10"/>
      <c r="Y32" s="10"/>
      <c r="Z32" s="93"/>
    </row>
    <row r="33" spans="1:26" ht="12.75">
      <c r="A33" s="137"/>
      <c r="B33" s="92">
        <v>7.74</v>
      </c>
      <c r="C33" s="9">
        <f t="shared" si="2"/>
        <v>18.36</v>
      </c>
      <c r="D33" s="102">
        <v>718896.9009851245</v>
      </c>
      <c r="E33" s="9">
        <f t="shared" si="0"/>
        <v>20.7</v>
      </c>
      <c r="F33" s="102">
        <v>781594.351940002</v>
      </c>
      <c r="G33" s="9">
        <f t="shared" si="1"/>
        <v>23.039999999999996</v>
      </c>
      <c r="H33" s="102">
        <v>840042.6381250261</v>
      </c>
      <c r="I33" s="4"/>
      <c r="J33" s="138"/>
      <c r="K33" s="9">
        <v>8.04</v>
      </c>
      <c r="L33" s="9">
        <f t="shared" si="3"/>
        <v>23.868</v>
      </c>
      <c r="M33" s="102">
        <v>819161.1228319753</v>
      </c>
      <c r="N33" s="9">
        <f t="shared" si="4"/>
        <v>26.909999999999997</v>
      </c>
      <c r="O33" s="102">
        <v>880796.1298038305</v>
      </c>
      <c r="P33" s="9">
        <f t="shared" si="5"/>
        <v>29.951999999999995</v>
      </c>
      <c r="Q33" s="102">
        <v>947106.8959252746</v>
      </c>
      <c r="S33" s="93"/>
      <c r="T33" s="93"/>
      <c r="U33" s="10"/>
      <c r="V33" s="10"/>
      <c r="W33" s="93"/>
      <c r="X33" s="10"/>
      <c r="Y33" s="10"/>
      <c r="Z33" s="93"/>
    </row>
    <row r="34" spans="1:26" ht="12.75">
      <c r="A34" s="137"/>
      <c r="B34" s="92">
        <v>8.04</v>
      </c>
      <c r="C34" s="9">
        <f t="shared" si="2"/>
        <v>19.094399999999997</v>
      </c>
      <c r="D34" s="102">
        <v>742595.507522669</v>
      </c>
      <c r="E34" s="9">
        <f t="shared" si="0"/>
        <v>21.52799999999999</v>
      </c>
      <c r="F34" s="102">
        <v>807366.6297510661</v>
      </c>
      <c r="G34" s="9">
        <f t="shared" si="1"/>
        <v>23.96159999999999</v>
      </c>
      <c r="H34" s="102">
        <v>867831.5248890609</v>
      </c>
      <c r="I34" s="4"/>
      <c r="J34" s="138"/>
      <c r="K34" s="9">
        <v>8.34</v>
      </c>
      <c r="L34" s="9">
        <f t="shared" si="3"/>
        <v>24.785999999999998</v>
      </c>
      <c r="M34" s="102">
        <v>845249.7335416139</v>
      </c>
      <c r="N34" s="9">
        <f t="shared" si="4"/>
        <v>27.944999999999993</v>
      </c>
      <c r="O34" s="102">
        <v>908850.6847013643</v>
      </c>
      <c r="P34" s="9">
        <f t="shared" si="5"/>
        <v>31.103999999999992</v>
      </c>
      <c r="Q34" s="102">
        <v>977286.7958908036</v>
      </c>
      <c r="S34" s="93"/>
      <c r="T34" s="93"/>
      <c r="U34" s="10"/>
      <c r="V34" s="10"/>
      <c r="W34" s="93"/>
      <c r="X34" s="10"/>
      <c r="Y34" s="10"/>
      <c r="Z34" s="93"/>
    </row>
    <row r="35" spans="1:26" ht="12.75">
      <c r="A35" s="137"/>
      <c r="B35" s="92">
        <v>8.34</v>
      </c>
      <c r="C35" s="9">
        <f t="shared" si="2"/>
        <v>19.828799999999998</v>
      </c>
      <c r="D35" s="102">
        <v>766186.9743777482</v>
      </c>
      <c r="E35" s="9">
        <f t="shared" si="0"/>
        <v>22.355999999999995</v>
      </c>
      <c r="F35" s="102">
        <v>833508.7122725749</v>
      </c>
      <c r="G35" s="9">
        <f t="shared" si="1"/>
        <v>24.88319999999999</v>
      </c>
      <c r="H35" s="102">
        <v>895461.010772996</v>
      </c>
      <c r="I35" s="4"/>
      <c r="J35" s="138"/>
      <c r="K35" s="9">
        <v>8.64</v>
      </c>
      <c r="L35" s="9">
        <f t="shared" si="3"/>
        <v>25.704000000000004</v>
      </c>
      <c r="M35" s="102">
        <v>871391.4778779523</v>
      </c>
      <c r="N35" s="9">
        <f t="shared" si="4"/>
        <v>28.98</v>
      </c>
      <c r="O35" s="102">
        <v>936745.8387187988</v>
      </c>
      <c r="P35" s="9">
        <f t="shared" si="5"/>
        <v>32.256</v>
      </c>
      <c r="Q35" s="102">
        <v>1007466.6958563329</v>
      </c>
      <c r="S35" s="93"/>
      <c r="T35" s="93"/>
      <c r="U35" s="10"/>
      <c r="V35" s="10"/>
      <c r="W35" s="93"/>
      <c r="X35" s="10"/>
      <c r="Y35" s="10"/>
      <c r="Z35" s="93"/>
    </row>
    <row r="36" spans="1:26" ht="12.75">
      <c r="A36" s="137"/>
      <c r="B36" s="92">
        <v>8.64</v>
      </c>
      <c r="C36" s="9">
        <f t="shared" si="2"/>
        <v>20.563200000000002</v>
      </c>
      <c r="D36" s="102">
        <v>789830.2830146656</v>
      </c>
      <c r="E36" s="9">
        <f t="shared" si="0"/>
        <v>23.183999999999997</v>
      </c>
      <c r="F36" s="102">
        <v>859011.4128180819</v>
      </c>
      <c r="G36" s="9">
        <f t="shared" si="1"/>
        <v>25.804799999999997</v>
      </c>
      <c r="H36" s="102">
        <v>923356.16479043</v>
      </c>
      <c r="I36" s="4"/>
      <c r="J36" s="138"/>
      <c r="K36" s="9">
        <v>8.94</v>
      </c>
      <c r="L36" s="9">
        <f t="shared" si="3"/>
        <v>26.622</v>
      </c>
      <c r="M36" s="102">
        <v>897426.9549608912</v>
      </c>
      <c r="N36" s="9">
        <f t="shared" si="4"/>
        <v>30.014999999999993</v>
      </c>
      <c r="O36" s="102">
        <v>964800.3936163328</v>
      </c>
      <c r="P36" s="9">
        <f t="shared" si="5"/>
        <v>33.407999999999994</v>
      </c>
      <c r="Q36" s="102">
        <v>1037699.7294485617</v>
      </c>
      <c r="S36" s="93"/>
      <c r="T36" s="93"/>
      <c r="U36" s="10"/>
      <c r="V36" s="10"/>
      <c r="W36" s="93"/>
      <c r="X36" s="10"/>
      <c r="Y36" s="10"/>
      <c r="Z36" s="93"/>
    </row>
    <row r="37" spans="1:26" ht="12.75">
      <c r="A37" s="137"/>
      <c r="B37" s="92">
        <v>8.94</v>
      </c>
      <c r="C37" s="9">
        <f t="shared" si="2"/>
        <v>21.2976</v>
      </c>
      <c r="D37" s="102">
        <v>813477.047770372</v>
      </c>
      <c r="E37" s="9">
        <f t="shared" si="0"/>
        <v>24.011999999999997</v>
      </c>
      <c r="F37" s="102">
        <v>884835.532410984</v>
      </c>
      <c r="G37" s="9">
        <f t="shared" si="1"/>
        <v>26.726399999999995</v>
      </c>
      <c r="H37" s="102">
        <v>950985.6506743656</v>
      </c>
      <c r="I37" s="4"/>
      <c r="J37" s="138"/>
      <c r="K37" s="9">
        <v>9.24</v>
      </c>
      <c r="L37" s="9">
        <f t="shared" si="3"/>
        <v>27.54</v>
      </c>
      <c r="M37" s="102">
        <v>923462.4320438302</v>
      </c>
      <c r="N37" s="9">
        <f t="shared" si="4"/>
        <v>31.049999999999997</v>
      </c>
      <c r="O37" s="102">
        <v>992801.8148871673</v>
      </c>
      <c r="P37" s="9">
        <f t="shared" si="5"/>
        <v>34.559999999999995</v>
      </c>
      <c r="Q37" s="102">
        <v>1067826.495787391</v>
      </c>
      <c r="S37" s="93"/>
      <c r="T37" s="93"/>
      <c r="U37" s="10"/>
      <c r="V37" s="10"/>
      <c r="W37" s="93"/>
      <c r="X37" s="10"/>
      <c r="Y37" s="10"/>
      <c r="Z37" s="93"/>
    </row>
    <row r="38" spans="1:26" ht="12.75">
      <c r="A38" s="137"/>
      <c r="B38" s="92">
        <v>9.24</v>
      </c>
      <c r="C38" s="9">
        <f t="shared" si="2"/>
        <v>22.031999999999996</v>
      </c>
      <c r="D38" s="102">
        <v>837172.1981891273</v>
      </c>
      <c r="E38" s="9">
        <f t="shared" si="0"/>
        <v>24.839999999999996</v>
      </c>
      <c r="F38" s="102">
        <v>910711.4937857246</v>
      </c>
      <c r="G38" s="9">
        <f t="shared" si="1"/>
        <v>27.647999999999993</v>
      </c>
      <c r="H38" s="102">
        <v>978721.4038117001</v>
      </c>
      <c r="I38" s="4"/>
      <c r="J38" s="138"/>
      <c r="K38" s="9">
        <v>9.540000000000001</v>
      </c>
      <c r="L38" s="9">
        <f t="shared" si="3"/>
        <v>28.458000000000002</v>
      </c>
      <c r="M38" s="102">
        <v>949551.0427534687</v>
      </c>
      <c r="N38" s="9">
        <f t="shared" si="4"/>
        <v>32.085</v>
      </c>
      <c r="O38" s="102">
        <v>1020750.1025313014</v>
      </c>
      <c r="P38" s="9">
        <f t="shared" si="5"/>
        <v>35.711999999999996</v>
      </c>
      <c r="Q38" s="102">
        <v>1097953.2621262202</v>
      </c>
      <c r="S38" s="93"/>
      <c r="T38" s="93"/>
      <c r="U38" s="10"/>
      <c r="V38" s="10"/>
      <c r="W38" s="93"/>
      <c r="X38" s="10"/>
      <c r="Y38" s="10"/>
      <c r="Z38" s="93"/>
    </row>
    <row r="39" spans="1:26" ht="12.75">
      <c r="A39" s="137"/>
      <c r="B39" s="92">
        <v>9.540000000000001</v>
      </c>
      <c r="C39" s="9">
        <f t="shared" si="2"/>
        <v>22.7664</v>
      </c>
      <c r="D39" s="102">
        <v>860763.6650442063</v>
      </c>
      <c r="E39" s="9">
        <f t="shared" si="0"/>
        <v>25.668</v>
      </c>
      <c r="F39" s="102">
        <v>936480.3154779997</v>
      </c>
      <c r="G39" s="9">
        <f t="shared" si="1"/>
        <v>28.569599999999998</v>
      </c>
      <c r="H39" s="102">
        <v>1006457.1569490351</v>
      </c>
      <c r="I39" s="4"/>
      <c r="J39" s="138"/>
      <c r="K39" s="9">
        <v>9.84</v>
      </c>
      <c r="L39" s="9">
        <f t="shared" si="3"/>
        <v>29.375999999999998</v>
      </c>
      <c r="M39" s="102">
        <v>975799.0543432073</v>
      </c>
      <c r="N39" s="9">
        <f t="shared" si="4"/>
        <v>33.12</v>
      </c>
      <c r="O39" s="102">
        <v>1048857.7910555352</v>
      </c>
      <c r="P39" s="9">
        <f t="shared" si="5"/>
        <v>36.86399999999999</v>
      </c>
      <c r="Q39" s="102">
        <v>1128080.0284650493</v>
      </c>
      <c r="S39" s="93"/>
      <c r="T39" s="93"/>
      <c r="U39" s="10"/>
      <c r="V39" s="10"/>
      <c r="W39" s="93"/>
      <c r="X39" s="10"/>
      <c r="Y39" s="10"/>
      <c r="Z39" s="93"/>
    </row>
    <row r="40" spans="1:26" ht="12.75">
      <c r="A40" s="137"/>
      <c r="B40" s="92">
        <v>9.84</v>
      </c>
      <c r="C40" s="9">
        <f t="shared" si="2"/>
        <v>23.500799999999998</v>
      </c>
      <c r="D40" s="102">
        <v>884462.2715817506</v>
      </c>
      <c r="E40" s="9">
        <f t="shared" si="0"/>
        <v>26.496</v>
      </c>
      <c r="F40" s="102">
        <v>962408.1186345783</v>
      </c>
      <c r="G40" s="9">
        <f t="shared" si="1"/>
        <v>29.491199999999996</v>
      </c>
      <c r="H40" s="102">
        <v>1034139.7764596702</v>
      </c>
      <c r="I40" s="4"/>
      <c r="J40" s="138"/>
      <c r="K40" s="9">
        <v>10.14</v>
      </c>
      <c r="L40" s="9">
        <f t="shared" si="3"/>
        <v>30.294000000000004</v>
      </c>
      <c r="M40" s="102">
        <v>1001834.5314261459</v>
      </c>
      <c r="N40" s="9">
        <f t="shared" si="4"/>
        <v>34.155</v>
      </c>
      <c r="O40" s="102">
        <v>1076752.9450729701</v>
      </c>
      <c r="P40" s="9">
        <f t="shared" si="5"/>
        <v>38.016</v>
      </c>
      <c r="Q40" s="102">
        <v>1158313.0620572781</v>
      </c>
      <c r="S40" s="93"/>
      <c r="T40" s="93"/>
      <c r="U40" s="10"/>
      <c r="V40" s="10"/>
      <c r="W40" s="93"/>
      <c r="X40" s="10"/>
      <c r="Y40" s="10"/>
      <c r="Z40" s="93"/>
    </row>
    <row r="41" spans="1:26" ht="12.75">
      <c r="A41" s="137"/>
      <c r="B41" s="92">
        <v>10.14</v>
      </c>
      <c r="C41" s="9">
        <f t="shared" si="2"/>
        <v>24.235200000000003</v>
      </c>
      <c r="D41" s="102">
        <v>908053.7384368296</v>
      </c>
      <c r="E41" s="9">
        <f t="shared" si="0"/>
        <v>27.323999999999998</v>
      </c>
      <c r="F41" s="102">
        <v>988021.4149813396</v>
      </c>
      <c r="G41" s="9">
        <f t="shared" si="1"/>
        <v>30.412799999999997</v>
      </c>
      <c r="H41" s="102">
        <v>1061875.5295970049</v>
      </c>
      <c r="I41" s="4"/>
      <c r="J41" s="138"/>
      <c r="K41" s="9">
        <v>10.44</v>
      </c>
      <c r="L41" s="9">
        <f t="shared" si="3"/>
        <v>31.212</v>
      </c>
      <c r="M41" s="102">
        <v>1027976.2757624846</v>
      </c>
      <c r="N41" s="9">
        <f t="shared" si="4"/>
        <v>35.19</v>
      </c>
      <c r="O41" s="102">
        <v>1104754.3663438042</v>
      </c>
      <c r="P41" s="9">
        <f t="shared" si="5"/>
        <v>39.16799999999999</v>
      </c>
      <c r="Q41" s="102">
        <v>1188439.8283961075</v>
      </c>
      <c r="S41" s="93"/>
      <c r="T41" s="93"/>
      <c r="U41" s="10"/>
      <c r="V41" s="10"/>
      <c r="W41" s="93"/>
      <c r="X41" s="10"/>
      <c r="Y41" s="10"/>
      <c r="Z41" s="93"/>
    </row>
    <row r="42" spans="1:26" ht="12.75">
      <c r="A42" s="137"/>
      <c r="B42" s="92">
        <v>10.44</v>
      </c>
      <c r="C42" s="9">
        <f t="shared" si="2"/>
        <v>24.969599999999996</v>
      </c>
      <c r="D42" s="102">
        <v>931697.0470737469</v>
      </c>
      <c r="E42" s="9">
        <f t="shared" si="0"/>
        <v>28.151999999999994</v>
      </c>
      <c r="F42" s="102">
        <v>1014001.059919756</v>
      </c>
      <c r="G42" s="9">
        <f t="shared" si="1"/>
        <v>31.33439999999999</v>
      </c>
      <c r="H42" s="102">
        <v>1089611.2827343396</v>
      </c>
      <c r="I42" s="4"/>
      <c r="J42" s="138"/>
      <c r="K42" s="9">
        <v>10.74</v>
      </c>
      <c r="L42" s="9">
        <f t="shared" si="3"/>
        <v>32.13</v>
      </c>
      <c r="M42" s="102">
        <v>1054011.752845423</v>
      </c>
      <c r="N42" s="9">
        <f t="shared" si="4"/>
        <v>36.224999999999994</v>
      </c>
      <c r="O42" s="102">
        <v>1132702.6539879385</v>
      </c>
      <c r="P42" s="9">
        <f t="shared" si="5"/>
        <v>40.31999999999999</v>
      </c>
      <c r="Q42" s="102">
        <v>1218779.1292417361</v>
      </c>
      <c r="S42" s="93"/>
      <c r="T42" s="93"/>
      <c r="U42" s="10"/>
      <c r="V42" s="10"/>
      <c r="W42" s="93"/>
      <c r="X42" s="10"/>
      <c r="Y42" s="10"/>
      <c r="Z42" s="93"/>
    </row>
    <row r="43" spans="1:26" ht="12.75">
      <c r="A43" s="137"/>
      <c r="B43" s="92">
        <v>10.74</v>
      </c>
      <c r="C43" s="9">
        <f t="shared" si="2"/>
        <v>25.704</v>
      </c>
      <c r="D43" s="102">
        <v>955343.8118294535</v>
      </c>
      <c r="E43" s="9">
        <f t="shared" si="0"/>
        <v>28.979999999999997</v>
      </c>
      <c r="F43" s="102">
        <v>1039825.1795126582</v>
      </c>
      <c r="G43" s="9">
        <f t="shared" si="1"/>
        <v>32.25599999999999</v>
      </c>
      <c r="H43" s="102">
        <v>1117400.1694983742</v>
      </c>
      <c r="I43" s="4"/>
      <c r="J43" s="138"/>
      <c r="K43" s="9">
        <v>11.040000000000001</v>
      </c>
      <c r="L43" s="9">
        <f t="shared" si="3"/>
        <v>33.04800000000001</v>
      </c>
      <c r="M43" s="102">
        <v>1080100.363555062</v>
      </c>
      <c r="N43" s="9">
        <f t="shared" si="4"/>
        <v>37.260000000000005</v>
      </c>
      <c r="O43" s="102">
        <v>1160704.0752587726</v>
      </c>
      <c r="P43" s="9">
        <f t="shared" si="5"/>
        <v>41.472</v>
      </c>
      <c r="Q43" s="102">
        <v>1248905.8955805656</v>
      </c>
      <c r="S43" s="93"/>
      <c r="T43" s="93"/>
      <c r="U43" s="10"/>
      <c r="V43" s="10"/>
      <c r="W43" s="93"/>
      <c r="X43" s="10"/>
      <c r="Y43" s="10"/>
      <c r="Z43" s="93"/>
    </row>
    <row r="44" spans="1:26" ht="12.75">
      <c r="A44" s="137"/>
      <c r="B44" s="92">
        <v>11.040000000000001</v>
      </c>
      <c r="C44" s="9">
        <f t="shared" si="2"/>
        <v>26.4384</v>
      </c>
      <c r="D44" s="102">
        <v>979253.2416131389</v>
      </c>
      <c r="E44" s="9">
        <f aca="true" t="shared" si="6" ref="E44:E75">(1.44-0.24)*(B44-0.24)*(2.54-0.24)</f>
        <v>29.808</v>
      </c>
      <c r="F44" s="102">
        <v>1065594.0012049335</v>
      </c>
      <c r="G44" s="9">
        <f aca="true" t="shared" si="7" ref="G44:G75">(1.44-0.24)*(B44-0.24)*(2.8-0.24)</f>
        <v>33.1776</v>
      </c>
      <c r="H44" s="102">
        <v>1145135.9226357092</v>
      </c>
      <c r="I44" s="4"/>
      <c r="J44" s="138"/>
      <c r="K44" s="9">
        <v>11.34</v>
      </c>
      <c r="L44" s="9">
        <f t="shared" si="3"/>
        <v>33.966</v>
      </c>
      <c r="M44" s="102">
        <v>1106242.1078914006</v>
      </c>
      <c r="N44" s="9">
        <f t="shared" si="4"/>
        <v>38.294999999999995</v>
      </c>
      <c r="O44" s="102">
        <v>1188758.630156307</v>
      </c>
      <c r="P44" s="9">
        <f t="shared" si="5"/>
        <v>42.62399999999999</v>
      </c>
      <c r="Q44" s="102">
        <v>1278979.5282926953</v>
      </c>
      <c r="S44" s="93"/>
      <c r="T44" s="93"/>
      <c r="U44" s="10"/>
      <c r="V44" s="10"/>
      <c r="W44" s="93"/>
      <c r="X44" s="10"/>
      <c r="Y44" s="10"/>
      <c r="Z44" s="93"/>
    </row>
    <row r="45" spans="1:26" ht="12.75">
      <c r="A45" s="137"/>
      <c r="B45" s="92">
        <v>11.34</v>
      </c>
      <c r="C45" s="9">
        <f t="shared" si="2"/>
        <v>27.1728</v>
      </c>
      <c r="D45" s="102">
        <v>1002630.4291032879</v>
      </c>
      <c r="E45" s="9">
        <f t="shared" si="6"/>
        <v>30.635999999999996</v>
      </c>
      <c r="F45" s="102">
        <v>1091418.120797836</v>
      </c>
      <c r="G45" s="9">
        <f t="shared" si="7"/>
        <v>34.09919999999999</v>
      </c>
      <c r="H45" s="102">
        <v>1172818.5421463442</v>
      </c>
      <c r="I45" s="4"/>
      <c r="J45" s="138"/>
      <c r="K45" s="9">
        <v>11.64</v>
      </c>
      <c r="L45" s="9">
        <f t="shared" si="3"/>
        <v>34.884</v>
      </c>
      <c r="M45" s="102">
        <v>1132543.2531078388</v>
      </c>
      <c r="N45" s="9">
        <f t="shared" si="4"/>
        <v>39.33</v>
      </c>
      <c r="O45" s="102">
        <v>1216760.051427141</v>
      </c>
      <c r="P45" s="9">
        <f t="shared" si="5"/>
        <v>43.775999999999996</v>
      </c>
      <c r="Q45" s="102">
        <v>1309212.561884924</v>
      </c>
      <c r="S45" s="93"/>
      <c r="T45" s="93"/>
      <c r="U45" s="10"/>
      <c r="V45" s="10"/>
      <c r="W45" s="93"/>
      <c r="X45" s="10"/>
      <c r="Y45" s="10"/>
      <c r="Z45" s="93"/>
    </row>
    <row r="46" spans="1:26" ht="12.75">
      <c r="A46" s="137"/>
      <c r="B46" s="92">
        <v>11.64</v>
      </c>
      <c r="C46" s="9">
        <f t="shared" si="2"/>
        <v>27.9072</v>
      </c>
      <c r="D46" s="102">
        <v>1026380.8774226703</v>
      </c>
      <c r="E46" s="9">
        <f t="shared" si="6"/>
        <v>31.464</v>
      </c>
      <c r="F46" s="102">
        <v>1117242.2403907382</v>
      </c>
      <c r="G46" s="9">
        <f t="shared" si="7"/>
        <v>35.020799999999994</v>
      </c>
      <c r="H46" s="102">
        <v>1200607.4289103788</v>
      </c>
      <c r="I46" s="4"/>
      <c r="J46" s="138"/>
      <c r="K46" s="9">
        <v>11.94</v>
      </c>
      <c r="L46" s="9">
        <f t="shared" si="3"/>
        <v>35.80199999999999</v>
      </c>
      <c r="M46" s="102">
        <v>1158366.1956839783</v>
      </c>
      <c r="N46" s="9">
        <f t="shared" si="4"/>
        <v>40.36499999999999</v>
      </c>
      <c r="O46" s="102">
        <v>1244708.3390712757</v>
      </c>
      <c r="P46" s="9">
        <f t="shared" si="5"/>
        <v>44.92799999999998</v>
      </c>
      <c r="Q46" s="102">
        <v>1339339.328223753</v>
      </c>
      <c r="S46" s="93"/>
      <c r="T46" s="93"/>
      <c r="U46" s="10"/>
      <c r="V46" s="10"/>
      <c r="W46" s="93"/>
      <c r="X46" s="10"/>
      <c r="Y46" s="10"/>
      <c r="Z46" s="93"/>
    </row>
    <row r="47" spans="1:26" ht="12.75">
      <c r="A47" s="137"/>
      <c r="B47" s="92">
        <v>11.94</v>
      </c>
      <c r="C47" s="9">
        <f t="shared" si="2"/>
        <v>28.6416</v>
      </c>
      <c r="D47" s="102">
        <v>1049972.3442777493</v>
      </c>
      <c r="E47" s="9">
        <f t="shared" si="6"/>
        <v>32.291999999999994</v>
      </c>
      <c r="F47" s="102">
        <v>1143062.9038648517</v>
      </c>
      <c r="G47" s="9">
        <f t="shared" si="7"/>
        <v>35.94239999999999</v>
      </c>
      <c r="H47" s="102">
        <v>1228236.914794314</v>
      </c>
      <c r="I47" s="4"/>
      <c r="J47" s="138"/>
      <c r="K47" s="9">
        <v>12.24</v>
      </c>
      <c r="L47" s="9">
        <f t="shared" si="3"/>
        <v>36.72</v>
      </c>
      <c r="M47" s="102">
        <v>1184454.806393617</v>
      </c>
      <c r="N47" s="9">
        <f t="shared" si="4"/>
        <v>41.4</v>
      </c>
      <c r="O47" s="102">
        <v>1272762.8939688094</v>
      </c>
      <c r="P47" s="9">
        <f t="shared" si="5"/>
        <v>46.07999999999999</v>
      </c>
      <c r="Q47" s="102">
        <v>1369519.228189282</v>
      </c>
      <c r="S47" s="93"/>
      <c r="T47" s="93"/>
      <c r="U47" s="10"/>
      <c r="V47" s="10"/>
      <c r="W47" s="93"/>
      <c r="X47" s="10"/>
      <c r="Y47" s="10"/>
      <c r="Z47" s="93"/>
    </row>
    <row r="48" spans="1:26" ht="12.75">
      <c r="A48" s="137"/>
      <c r="B48" s="92">
        <v>12.24</v>
      </c>
      <c r="C48" s="9">
        <f t="shared" si="2"/>
        <v>29.375999999999998</v>
      </c>
      <c r="D48" s="102">
        <v>1073829.932279597</v>
      </c>
      <c r="E48" s="9">
        <f t="shared" si="6"/>
        <v>33.12</v>
      </c>
      <c r="F48" s="102">
        <v>1168835.1816759158</v>
      </c>
      <c r="G48" s="9">
        <f t="shared" si="7"/>
        <v>36.86399999999999</v>
      </c>
      <c r="H48" s="102">
        <v>1255972.6679316491</v>
      </c>
      <c r="I48" s="4"/>
      <c r="J48" s="138"/>
      <c r="K48" s="9">
        <v>12.540000000000001</v>
      </c>
      <c r="L48" s="9">
        <f t="shared" si="3"/>
        <v>37.638000000000005</v>
      </c>
      <c r="M48" s="102">
        <v>1210649.6843566555</v>
      </c>
      <c r="N48" s="9">
        <f t="shared" si="4"/>
        <v>42.435</v>
      </c>
      <c r="O48" s="102">
        <v>1300764.315239644</v>
      </c>
      <c r="P48" s="9">
        <f t="shared" si="5"/>
        <v>47.232</v>
      </c>
      <c r="Q48" s="102">
        <v>1399805.3954082106</v>
      </c>
      <c r="S48" s="93"/>
      <c r="T48" s="93"/>
      <c r="U48" s="10"/>
      <c r="V48" s="10"/>
      <c r="W48" s="93"/>
      <c r="X48" s="10"/>
      <c r="Y48" s="10"/>
      <c r="Z48" s="93"/>
    </row>
    <row r="49" spans="1:26" ht="12.75">
      <c r="A49" s="137"/>
      <c r="B49" s="92">
        <v>12.540000000000001</v>
      </c>
      <c r="C49" s="9">
        <f t="shared" si="2"/>
        <v>30.1104</v>
      </c>
      <c r="D49" s="102">
        <v>1097476.6970353033</v>
      </c>
      <c r="E49" s="9">
        <f t="shared" si="6"/>
        <v>33.948</v>
      </c>
      <c r="F49" s="102">
        <v>1194762.9848324943</v>
      </c>
      <c r="G49" s="9">
        <f t="shared" si="7"/>
        <v>37.785599999999995</v>
      </c>
      <c r="H49" s="102">
        <v>1283708.421068984</v>
      </c>
      <c r="I49" s="4"/>
      <c r="J49" s="138"/>
      <c r="K49" s="9">
        <v>12.84</v>
      </c>
      <c r="L49" s="9">
        <f t="shared" si="3"/>
        <v>38.556</v>
      </c>
      <c r="M49" s="102">
        <v>1236738.2950662943</v>
      </c>
      <c r="N49" s="9">
        <f t="shared" si="4"/>
        <v>43.46999999999999</v>
      </c>
      <c r="O49" s="102">
        <v>1328712.6028837778</v>
      </c>
      <c r="P49" s="9">
        <f t="shared" si="5"/>
        <v>48.383999999999986</v>
      </c>
      <c r="Q49" s="102">
        <v>1429932.1617470407</v>
      </c>
      <c r="S49" s="93"/>
      <c r="T49" s="93"/>
      <c r="U49" s="10"/>
      <c r="V49" s="10"/>
      <c r="W49" s="93"/>
      <c r="X49" s="10"/>
      <c r="Y49" s="10"/>
      <c r="Z49" s="93"/>
    </row>
    <row r="50" spans="1:26" ht="12.75">
      <c r="A50" s="137"/>
      <c r="B50" s="92">
        <v>12.84</v>
      </c>
      <c r="C50" s="9">
        <f t="shared" si="2"/>
        <v>30.8448</v>
      </c>
      <c r="D50" s="102">
        <v>1121120.0056722206</v>
      </c>
      <c r="E50" s="9">
        <f t="shared" si="6"/>
        <v>34.775999999999996</v>
      </c>
      <c r="F50" s="102">
        <v>1220479.9647429318</v>
      </c>
      <c r="G50" s="9">
        <f t="shared" si="7"/>
        <v>38.70719999999999</v>
      </c>
      <c r="H50" s="102">
        <v>1311497.3078330187</v>
      </c>
      <c r="I50" s="4"/>
      <c r="J50" s="138"/>
      <c r="K50" s="9">
        <v>13.14</v>
      </c>
      <c r="L50" s="9">
        <f t="shared" si="3"/>
        <v>39.474000000000004</v>
      </c>
      <c r="M50" s="102">
        <v>1262826.905775933</v>
      </c>
      <c r="N50" s="9">
        <f t="shared" si="4"/>
        <v>44.505</v>
      </c>
      <c r="O50" s="102">
        <v>1356820.2914080122</v>
      </c>
      <c r="P50" s="9">
        <f t="shared" si="5"/>
        <v>49.535999999999994</v>
      </c>
      <c r="Q50" s="102">
        <v>1460058.9280858696</v>
      </c>
      <c r="S50" s="93"/>
      <c r="T50" s="93"/>
      <c r="U50" s="10"/>
      <c r="V50" s="10"/>
      <c r="W50" s="93"/>
      <c r="X50" s="10"/>
      <c r="Y50" s="10"/>
      <c r="Z50" s="93"/>
    </row>
    <row r="51" spans="1:26" ht="12.75">
      <c r="A51" s="137"/>
      <c r="B51" s="92">
        <v>13.14</v>
      </c>
      <c r="C51" s="9">
        <f t="shared" si="2"/>
        <v>31.5792</v>
      </c>
      <c r="D51" s="102">
        <v>1144763.3143091379</v>
      </c>
      <c r="E51" s="9">
        <f t="shared" si="6"/>
        <v>35.604</v>
      </c>
      <c r="F51" s="102">
        <v>1246355.9261176721</v>
      </c>
      <c r="G51" s="9">
        <f t="shared" si="7"/>
        <v>39.6288</v>
      </c>
      <c r="H51" s="102">
        <v>1339233.0609703537</v>
      </c>
      <c r="I51" s="4"/>
      <c r="J51" s="138"/>
      <c r="K51" s="9">
        <v>13.44</v>
      </c>
      <c r="L51" s="9">
        <f t="shared" si="3"/>
        <v>40.391999999999996</v>
      </c>
      <c r="M51" s="102">
        <v>1288862.382858872</v>
      </c>
      <c r="N51" s="9">
        <f t="shared" si="4"/>
        <v>45.53999999999999</v>
      </c>
      <c r="O51" s="102">
        <v>1384715.4454254464</v>
      </c>
      <c r="P51" s="9">
        <f t="shared" si="5"/>
        <v>50.68799999999999</v>
      </c>
      <c r="Q51" s="102">
        <v>1490185.6944246981</v>
      </c>
      <c r="S51" s="93"/>
      <c r="T51" s="93"/>
      <c r="U51" s="10"/>
      <c r="V51" s="10"/>
      <c r="W51" s="93"/>
      <c r="X51" s="10"/>
      <c r="Y51" s="10"/>
      <c r="Z51" s="93"/>
    </row>
    <row r="52" spans="1:26" ht="12.75">
      <c r="A52" s="137"/>
      <c r="B52" s="92">
        <v>13.44</v>
      </c>
      <c r="C52" s="9">
        <f t="shared" si="2"/>
        <v>32.313599999999994</v>
      </c>
      <c r="D52" s="102">
        <v>1168247.6414817518</v>
      </c>
      <c r="E52" s="9">
        <f t="shared" si="6"/>
        <v>36.431999999999995</v>
      </c>
      <c r="F52" s="102">
        <v>1272180.0457105744</v>
      </c>
      <c r="G52" s="9">
        <f t="shared" si="7"/>
        <v>40.55039999999999</v>
      </c>
      <c r="H52" s="102">
        <v>1366862.5468542883</v>
      </c>
      <c r="I52" s="4"/>
      <c r="J52" s="138"/>
      <c r="K52" s="9">
        <v>13.74</v>
      </c>
      <c r="L52" s="9">
        <f t="shared" si="3"/>
        <v>41.31</v>
      </c>
      <c r="M52" s="102">
        <v>1315004.1271952097</v>
      </c>
      <c r="N52" s="9">
        <f t="shared" si="4"/>
        <v>46.574999999999996</v>
      </c>
      <c r="O52" s="102">
        <v>1412716.866696281</v>
      </c>
      <c r="P52" s="9">
        <f t="shared" si="5"/>
        <v>51.83999999999999</v>
      </c>
      <c r="Q52" s="102">
        <v>1520312.4607635278</v>
      </c>
      <c r="S52" s="93"/>
      <c r="T52" s="93"/>
      <c r="U52" s="10"/>
      <c r="V52" s="10"/>
      <c r="W52" s="93"/>
      <c r="X52" s="10"/>
      <c r="Y52" s="10"/>
      <c r="Z52" s="93"/>
    </row>
    <row r="53" spans="1:26" ht="12.75">
      <c r="A53" s="137"/>
      <c r="B53" s="92">
        <v>13.74</v>
      </c>
      <c r="C53" s="9">
        <f t="shared" si="2"/>
        <v>33.048</v>
      </c>
      <c r="D53" s="102">
        <v>1191998.089801134</v>
      </c>
      <c r="E53" s="9">
        <f t="shared" si="6"/>
        <v>37.26</v>
      </c>
      <c r="F53" s="102">
        <v>1298000.7091846876</v>
      </c>
      <c r="G53" s="9">
        <f t="shared" si="7"/>
        <v>41.471999999999994</v>
      </c>
      <c r="H53" s="102">
        <v>1394757.7008717225</v>
      </c>
      <c r="I53" s="4"/>
      <c r="J53" s="138"/>
      <c r="K53" s="9">
        <v>14.040000000000001</v>
      </c>
      <c r="L53" s="9">
        <f t="shared" si="3"/>
        <v>42.22800000000001</v>
      </c>
      <c r="M53" s="102">
        <v>1341092.737904849</v>
      </c>
      <c r="N53" s="9">
        <f t="shared" si="4"/>
        <v>47.61</v>
      </c>
      <c r="O53" s="102">
        <v>1440824.5552205148</v>
      </c>
      <c r="P53" s="9">
        <f t="shared" si="5"/>
        <v>52.992</v>
      </c>
      <c r="Q53" s="102">
        <v>1550545.494355756</v>
      </c>
      <c r="S53" s="93"/>
      <c r="T53" s="93"/>
      <c r="U53" s="10"/>
      <c r="V53" s="10"/>
      <c r="W53" s="93"/>
      <c r="X53" s="10"/>
      <c r="Y53" s="10"/>
      <c r="Z53" s="93"/>
    </row>
    <row r="54" spans="1:26" ht="12.75">
      <c r="A54" s="137"/>
      <c r="B54" s="92">
        <v>14.040000000000001</v>
      </c>
      <c r="C54" s="9">
        <f t="shared" si="2"/>
        <v>33.782399999999996</v>
      </c>
      <c r="D54" s="102">
        <v>1215696.6963386787</v>
      </c>
      <c r="E54" s="9">
        <f t="shared" si="6"/>
        <v>38.087999999999994</v>
      </c>
      <c r="F54" s="102">
        <v>1323824.8287775898</v>
      </c>
      <c r="G54" s="9">
        <f t="shared" si="7"/>
        <v>42.39359999999999</v>
      </c>
      <c r="H54" s="102">
        <v>1422652.8548891572</v>
      </c>
      <c r="I54" s="4"/>
      <c r="J54" s="138"/>
      <c r="K54" s="9">
        <v>14.34</v>
      </c>
      <c r="L54" s="9">
        <f t="shared" si="3"/>
        <v>43.146</v>
      </c>
      <c r="M54" s="102">
        <v>1367234.4822411875</v>
      </c>
      <c r="N54" s="9">
        <f t="shared" si="4"/>
        <v>48.644999999999996</v>
      </c>
      <c r="O54" s="102">
        <v>1468719.7092379492</v>
      </c>
      <c r="P54" s="9">
        <f t="shared" si="5"/>
        <v>54.14399999999999</v>
      </c>
      <c r="Q54" s="102">
        <v>1580725.394321286</v>
      </c>
      <c r="S54" s="93"/>
      <c r="T54" s="93"/>
      <c r="U54" s="10"/>
      <c r="V54" s="10"/>
      <c r="W54" s="93"/>
      <c r="X54" s="10"/>
      <c r="Y54" s="10"/>
      <c r="Z54" s="93"/>
    </row>
    <row r="55" spans="1:26" ht="12.75">
      <c r="A55" s="137"/>
      <c r="B55" s="92">
        <v>14.34</v>
      </c>
      <c r="C55" s="9">
        <f t="shared" si="2"/>
        <v>34.516799999999996</v>
      </c>
      <c r="D55" s="102">
        <v>1239395.3028762229</v>
      </c>
      <c r="E55" s="9">
        <f t="shared" si="6"/>
        <v>38.91599999999999</v>
      </c>
      <c r="F55" s="102">
        <v>1349593.6504698654</v>
      </c>
      <c r="G55" s="9">
        <f t="shared" si="7"/>
        <v>43.31519999999999</v>
      </c>
      <c r="H55" s="102">
        <v>1450122.9398929926</v>
      </c>
      <c r="I55" s="4"/>
      <c r="J55" s="138"/>
      <c r="K55" s="9">
        <v>14.64</v>
      </c>
      <c r="L55" s="9">
        <f t="shared" si="3"/>
        <v>44.06400000000001</v>
      </c>
      <c r="M55" s="102">
        <v>1393269.9593241266</v>
      </c>
      <c r="N55" s="9">
        <f t="shared" si="4"/>
        <v>49.68</v>
      </c>
      <c r="O55" s="102">
        <v>1496721.1305087833</v>
      </c>
      <c r="P55" s="9">
        <f t="shared" si="5"/>
        <v>55.29599999999999</v>
      </c>
      <c r="Q55" s="102">
        <v>1611011.561540215</v>
      </c>
      <c r="S55" s="93"/>
      <c r="T55" s="93"/>
      <c r="U55" s="10"/>
      <c r="V55" s="10"/>
      <c r="W55" s="93"/>
      <c r="X55" s="10"/>
      <c r="Y55" s="10"/>
      <c r="Z55" s="93"/>
    </row>
    <row r="56" spans="1:26" ht="12.75">
      <c r="A56" s="137"/>
      <c r="B56" s="92">
        <v>14.64</v>
      </c>
      <c r="C56" s="9">
        <f t="shared" si="2"/>
        <v>35.251200000000004</v>
      </c>
      <c r="D56" s="102">
        <v>1262931.4718306751</v>
      </c>
      <c r="E56" s="9">
        <f t="shared" si="6"/>
        <v>39.744</v>
      </c>
      <c r="F56" s="102">
        <v>1375524.909745233</v>
      </c>
      <c r="G56" s="9">
        <f t="shared" si="7"/>
        <v>44.236799999999995</v>
      </c>
      <c r="H56" s="102">
        <v>1477911.8266570277</v>
      </c>
      <c r="I56" s="4"/>
      <c r="J56" s="138"/>
      <c r="K56" s="9">
        <v>14.94</v>
      </c>
      <c r="L56" s="9">
        <f t="shared" si="3"/>
        <v>44.98199999999999</v>
      </c>
      <c r="M56" s="102">
        <v>1419305.4364070653</v>
      </c>
      <c r="N56" s="9">
        <f t="shared" si="4"/>
        <v>50.71499999999999</v>
      </c>
      <c r="O56" s="102">
        <v>1524775.685406317</v>
      </c>
      <c r="P56" s="9">
        <f t="shared" si="5"/>
        <v>56.447999999999986</v>
      </c>
      <c r="Q56" s="102">
        <v>1641085.194252344</v>
      </c>
      <c r="S56" s="93"/>
      <c r="T56" s="93"/>
      <c r="U56" s="10"/>
      <c r="V56" s="10"/>
      <c r="W56" s="93"/>
      <c r="X56" s="10"/>
      <c r="Y56" s="10"/>
      <c r="Z56" s="93"/>
    </row>
    <row r="57" spans="1:26" ht="12.75">
      <c r="A57" s="137"/>
      <c r="B57" s="92">
        <v>14.94</v>
      </c>
      <c r="C57" s="9">
        <f t="shared" si="2"/>
        <v>35.9856</v>
      </c>
      <c r="D57" s="102">
        <v>1286630.0783682195</v>
      </c>
      <c r="E57" s="9">
        <f t="shared" si="6"/>
        <v>40.57199999999999</v>
      </c>
      <c r="F57" s="102">
        <v>1401293.731437508</v>
      </c>
      <c r="G57" s="9">
        <f t="shared" si="7"/>
        <v>45.158399999999986</v>
      </c>
      <c r="H57" s="102">
        <v>1505541.3125409626</v>
      </c>
      <c r="I57" s="4"/>
      <c r="J57" s="138"/>
      <c r="K57" s="9">
        <v>15.24</v>
      </c>
      <c r="L57" s="9">
        <f t="shared" si="3"/>
        <v>45.9</v>
      </c>
      <c r="M57" s="102">
        <v>1445553.4479968038</v>
      </c>
      <c r="N57" s="9">
        <f t="shared" si="4"/>
        <v>51.74999999999999</v>
      </c>
      <c r="O57" s="102">
        <v>1552670.839423752</v>
      </c>
      <c r="P57" s="9">
        <f t="shared" si="5"/>
        <v>57.599999999999994</v>
      </c>
      <c r="Q57" s="102">
        <v>1671211.9605911735</v>
      </c>
      <c r="S57" s="93"/>
      <c r="T57" s="93"/>
      <c r="U57" s="10"/>
      <c r="V57" s="10"/>
      <c r="W57" s="93"/>
      <c r="X57" s="10"/>
      <c r="Y57" s="10"/>
      <c r="Z57" s="93"/>
    </row>
    <row r="58" spans="1:26" ht="12.75">
      <c r="A58" s="137"/>
      <c r="B58" s="92">
        <v>15.24</v>
      </c>
      <c r="C58" s="9">
        <f t="shared" si="2"/>
        <v>36.72</v>
      </c>
      <c r="D58" s="102">
        <v>1310276.843123926</v>
      </c>
      <c r="E58" s="9">
        <f t="shared" si="6"/>
        <v>41.4</v>
      </c>
      <c r="F58" s="102">
        <v>1427169.6928122484</v>
      </c>
      <c r="G58" s="9">
        <f t="shared" si="7"/>
        <v>46.07999999999999</v>
      </c>
      <c r="H58" s="102">
        <v>1533277.0656782975</v>
      </c>
      <c r="I58" s="4"/>
      <c r="J58" s="138"/>
      <c r="K58" s="9">
        <v>15.540000000000001</v>
      </c>
      <c r="L58" s="9">
        <f t="shared" si="3"/>
        <v>46.818000000000005</v>
      </c>
      <c r="M58" s="102">
        <v>1471588.9250797422</v>
      </c>
      <c r="N58" s="9">
        <f t="shared" si="4"/>
        <v>52.785000000000004</v>
      </c>
      <c r="O58" s="102">
        <v>1580725.394321286</v>
      </c>
      <c r="P58" s="9">
        <f t="shared" si="5"/>
        <v>58.751999999999995</v>
      </c>
      <c r="Q58" s="102">
        <v>1701391.860556703</v>
      </c>
      <c r="S58" s="93"/>
      <c r="T58" s="93"/>
      <c r="U58" s="10"/>
      <c r="V58" s="10"/>
      <c r="W58" s="93"/>
      <c r="X58" s="10"/>
      <c r="Y58" s="10"/>
      <c r="Z58" s="93"/>
    </row>
    <row r="59" spans="1:26" ht="12.75">
      <c r="A59" s="137"/>
      <c r="B59" s="92">
        <v>15.540000000000001</v>
      </c>
      <c r="C59" s="9">
        <f t="shared" si="2"/>
        <v>37.4544</v>
      </c>
      <c r="D59" s="102">
        <v>1333920.151760843</v>
      </c>
      <c r="E59" s="9">
        <f t="shared" si="6"/>
        <v>42.227999999999994</v>
      </c>
      <c r="F59" s="102">
        <v>1452886.6727226854</v>
      </c>
      <c r="G59" s="9">
        <f t="shared" si="7"/>
        <v>47.00159999999999</v>
      </c>
      <c r="H59" s="102">
        <v>1561012.818815632</v>
      </c>
      <c r="I59" s="4"/>
      <c r="J59" s="138"/>
      <c r="K59" s="9">
        <v>15.84</v>
      </c>
      <c r="L59" s="9">
        <f t="shared" si="3"/>
        <v>47.736</v>
      </c>
      <c r="M59" s="102">
        <v>1497730.6694160807</v>
      </c>
      <c r="N59" s="9">
        <f t="shared" si="4"/>
        <v>53.81999999999999</v>
      </c>
      <c r="O59" s="102">
        <v>1608726.81559212</v>
      </c>
      <c r="P59" s="9">
        <f t="shared" si="5"/>
        <v>59.90399999999999</v>
      </c>
      <c r="Q59" s="102">
        <v>1731571.7605222312</v>
      </c>
      <c r="S59" s="93"/>
      <c r="T59" s="93"/>
      <c r="U59" s="10"/>
      <c r="V59" s="10"/>
      <c r="W59" s="93"/>
      <c r="X59" s="10"/>
      <c r="Y59" s="10"/>
      <c r="Z59" s="93"/>
    </row>
    <row r="60" spans="1:26" ht="12.75">
      <c r="A60" s="137"/>
      <c r="B60" s="92">
        <v>15.84</v>
      </c>
      <c r="C60" s="9">
        <f t="shared" si="2"/>
        <v>38.1888</v>
      </c>
      <c r="D60" s="102">
        <v>1357563.4603977604</v>
      </c>
      <c r="E60" s="9">
        <f t="shared" si="6"/>
        <v>43.056</v>
      </c>
      <c r="F60" s="102">
        <v>1478707.3361967988</v>
      </c>
      <c r="G60" s="9">
        <f t="shared" si="7"/>
        <v>47.92319999999999</v>
      </c>
      <c r="H60" s="102">
        <v>1588695.438326267</v>
      </c>
      <c r="I60" s="4"/>
      <c r="J60" s="138"/>
      <c r="K60" s="9">
        <v>16.139999999999997</v>
      </c>
      <c r="L60" s="9">
        <f t="shared" si="3"/>
        <v>48.65399999999999</v>
      </c>
      <c r="M60" s="102">
        <v>1523925.547379119</v>
      </c>
      <c r="N60" s="9">
        <f t="shared" si="4"/>
        <v>54.85499999999998</v>
      </c>
      <c r="O60" s="102">
        <v>1636781.3704896541</v>
      </c>
      <c r="P60" s="9">
        <f t="shared" si="5"/>
        <v>61.055999999999976</v>
      </c>
      <c r="Q60" s="102">
        <v>1761751.6604877608</v>
      </c>
      <c r="S60" s="93"/>
      <c r="T60" s="93"/>
      <c r="U60" s="10"/>
      <c r="V60" s="10"/>
      <c r="W60" s="93"/>
      <c r="X60" s="10"/>
      <c r="Y60" s="10"/>
      <c r="Z60" s="93"/>
    </row>
    <row r="61" spans="1:26" ht="12.75">
      <c r="A61" s="137"/>
      <c r="B61" s="92">
        <v>16.139999999999997</v>
      </c>
      <c r="C61" s="9">
        <f t="shared" si="2"/>
        <v>38.92319999999999</v>
      </c>
      <c r="D61" s="102">
        <v>1381210.2251534667</v>
      </c>
      <c r="E61" s="9">
        <f t="shared" si="6"/>
        <v>43.883999999999986</v>
      </c>
      <c r="F61" s="102">
        <v>1504745.7351546315</v>
      </c>
      <c r="G61" s="9">
        <f t="shared" si="7"/>
        <v>48.84479999999998</v>
      </c>
      <c r="H61" s="102">
        <v>1616537.4587170018</v>
      </c>
      <c r="I61" s="4"/>
      <c r="J61" s="138"/>
      <c r="K61" s="9">
        <v>16.439999999999998</v>
      </c>
      <c r="L61" s="9">
        <f t="shared" si="3"/>
        <v>49.571999999999996</v>
      </c>
      <c r="M61" s="102">
        <v>1549854.7572086584</v>
      </c>
      <c r="N61" s="9">
        <f t="shared" si="4"/>
        <v>55.889999999999986</v>
      </c>
      <c r="O61" s="102">
        <v>1664676.5245070886</v>
      </c>
      <c r="P61" s="9">
        <f t="shared" si="5"/>
        <v>62.207999999999984</v>
      </c>
      <c r="Q61" s="102">
        <v>1791984.6940799893</v>
      </c>
      <c r="S61" s="93"/>
      <c r="T61" s="93"/>
      <c r="U61" s="10"/>
      <c r="V61" s="10"/>
      <c r="W61" s="93"/>
      <c r="X61" s="10"/>
      <c r="Y61" s="10"/>
      <c r="Z61" s="93"/>
    </row>
    <row r="62" spans="1:26" ht="12.75">
      <c r="A62" s="137"/>
      <c r="B62" s="92">
        <v>16.439999999999998</v>
      </c>
      <c r="C62" s="9">
        <f t="shared" si="2"/>
        <v>39.657599999999995</v>
      </c>
      <c r="D62" s="102">
        <v>1404798.2358897566</v>
      </c>
      <c r="E62" s="9">
        <f t="shared" si="6"/>
        <v>44.71199999999999</v>
      </c>
      <c r="F62" s="102">
        <v>1530248.4357001388</v>
      </c>
      <c r="G62" s="9">
        <f t="shared" si="7"/>
        <v>49.76639999999998</v>
      </c>
      <c r="H62" s="102">
        <v>1644220.0782276362</v>
      </c>
      <c r="I62" s="4"/>
      <c r="J62" s="138"/>
      <c r="K62" s="9">
        <v>16.74</v>
      </c>
      <c r="L62" s="9">
        <f t="shared" si="3"/>
        <v>50.49</v>
      </c>
      <c r="M62" s="102">
        <v>1576102.7687983967</v>
      </c>
      <c r="N62" s="9">
        <f t="shared" si="4"/>
        <v>56.925</v>
      </c>
      <c r="O62" s="102">
        <v>1692677.945777923</v>
      </c>
      <c r="P62" s="9">
        <f t="shared" si="5"/>
        <v>63.35999999999999</v>
      </c>
      <c r="Q62" s="102">
        <v>1822111.460418818</v>
      </c>
      <c r="S62" s="93"/>
      <c r="T62" s="93"/>
      <c r="U62" s="10"/>
      <c r="V62" s="10"/>
      <c r="W62" s="93"/>
      <c r="X62" s="10"/>
      <c r="Y62" s="10"/>
      <c r="Z62" s="93"/>
    </row>
    <row r="63" spans="1:26" ht="12.75">
      <c r="A63" s="137"/>
      <c r="B63" s="92">
        <v>16.74</v>
      </c>
      <c r="C63" s="9">
        <f t="shared" si="2"/>
        <v>40.392</v>
      </c>
      <c r="D63" s="102">
        <v>1428496.8424273012</v>
      </c>
      <c r="E63" s="9">
        <f t="shared" si="6"/>
        <v>45.54</v>
      </c>
      <c r="F63" s="102">
        <v>1556283.3785391818</v>
      </c>
      <c r="G63" s="9">
        <f t="shared" si="7"/>
        <v>50.687999999999995</v>
      </c>
      <c r="H63" s="102">
        <v>1671955.831364972</v>
      </c>
      <c r="I63" s="4"/>
      <c r="J63" s="138"/>
      <c r="K63" s="9">
        <v>17.04</v>
      </c>
      <c r="L63" s="9">
        <f t="shared" si="3"/>
        <v>51.40800000000001</v>
      </c>
      <c r="M63" s="102">
        <v>1602085.1122546361</v>
      </c>
      <c r="N63" s="9">
        <f t="shared" si="4"/>
        <v>57.96</v>
      </c>
      <c r="O63" s="102">
        <v>1720732.5006754573</v>
      </c>
      <c r="P63" s="9">
        <f t="shared" si="5"/>
        <v>64.512</v>
      </c>
      <c r="Q63" s="102">
        <v>1852238.2267576472</v>
      </c>
      <c r="S63" s="93"/>
      <c r="T63" s="93"/>
      <c r="U63" s="10"/>
      <c r="V63" s="10"/>
      <c r="W63" s="93"/>
      <c r="X63" s="10"/>
      <c r="Y63" s="10"/>
      <c r="Z63" s="93"/>
    </row>
    <row r="64" spans="1:26" ht="12.75">
      <c r="A64" s="137"/>
      <c r="B64" s="92">
        <v>17.04</v>
      </c>
      <c r="C64" s="9">
        <f t="shared" si="2"/>
        <v>41.126400000000004</v>
      </c>
      <c r="D64" s="102">
        <v>1452143.6071830078</v>
      </c>
      <c r="E64" s="9">
        <f t="shared" si="6"/>
        <v>46.367999999999995</v>
      </c>
      <c r="F64" s="102">
        <v>1582000.3584496193</v>
      </c>
      <c r="G64" s="9">
        <f t="shared" si="7"/>
        <v>51.60959999999999</v>
      </c>
      <c r="H64" s="102">
        <v>1699744.7181290064</v>
      </c>
      <c r="I64" s="4"/>
      <c r="J64" s="138"/>
      <c r="K64" s="9">
        <v>17.34</v>
      </c>
      <c r="L64" s="9">
        <f t="shared" si="3"/>
        <v>52.32600000000001</v>
      </c>
      <c r="M64" s="102">
        <v>1628173.7229642745</v>
      </c>
      <c r="N64" s="9">
        <f t="shared" si="4"/>
        <v>58.995</v>
      </c>
      <c r="O64" s="102">
        <v>1748787.0555729913</v>
      </c>
      <c r="P64" s="9">
        <f t="shared" si="5"/>
        <v>65.664</v>
      </c>
      <c r="Q64" s="102">
        <v>1882364.9930964774</v>
      </c>
      <c r="S64" s="93"/>
      <c r="T64" s="93"/>
      <c r="U64" s="10"/>
      <c r="V64" s="10"/>
      <c r="W64" s="93"/>
      <c r="X64" s="10"/>
      <c r="Y64" s="10"/>
      <c r="Z64" s="93"/>
    </row>
    <row r="65" spans="1:26" ht="12.75">
      <c r="A65" s="137"/>
      <c r="B65" s="92">
        <v>17.34</v>
      </c>
      <c r="C65" s="9">
        <f t="shared" si="2"/>
        <v>41.8608</v>
      </c>
      <c r="D65" s="102">
        <v>1475838.757601763</v>
      </c>
      <c r="E65" s="9">
        <f t="shared" si="6"/>
        <v>47.196</v>
      </c>
      <c r="F65" s="102">
        <v>1607876.3198243596</v>
      </c>
      <c r="G65" s="9">
        <f t="shared" si="7"/>
        <v>52.53119999999999</v>
      </c>
      <c r="H65" s="102">
        <v>1727374.2040129416</v>
      </c>
      <c r="I65" s="4"/>
      <c r="J65" s="138"/>
      <c r="K65" s="9">
        <v>17.639999999999997</v>
      </c>
      <c r="L65" s="9">
        <f t="shared" si="3"/>
        <v>53.244</v>
      </c>
      <c r="M65" s="102">
        <v>1654209.2000472136</v>
      </c>
      <c r="N65" s="9">
        <f t="shared" si="4"/>
        <v>60.02999999999999</v>
      </c>
      <c r="O65" s="102">
        <v>1776682.209590426</v>
      </c>
      <c r="P65" s="9">
        <f t="shared" si="5"/>
        <v>66.81599999999999</v>
      </c>
      <c r="Q65" s="102">
        <v>1912598.026688706</v>
      </c>
      <c r="S65" s="93"/>
      <c r="T65" s="93"/>
      <c r="U65" s="10"/>
      <c r="V65" s="10"/>
      <c r="W65" s="93"/>
      <c r="X65" s="10"/>
      <c r="Y65" s="10"/>
      <c r="Z65" s="93"/>
    </row>
    <row r="66" spans="1:26" ht="12.75">
      <c r="A66" s="137"/>
      <c r="B66" s="92">
        <v>17.639999999999997</v>
      </c>
      <c r="C66" s="9">
        <f t="shared" si="2"/>
        <v>42.5952</v>
      </c>
      <c r="D66" s="102">
        <v>1499430.224456842</v>
      </c>
      <c r="E66" s="9">
        <f t="shared" si="6"/>
        <v>48.023999999999994</v>
      </c>
      <c r="F66" s="102">
        <v>1633645.141516635</v>
      </c>
      <c r="G66" s="9">
        <f t="shared" si="7"/>
        <v>53.45279999999999</v>
      </c>
      <c r="H66" s="102">
        <v>1755163.090776976</v>
      </c>
      <c r="I66" s="4"/>
      <c r="J66" s="138"/>
      <c r="K66" s="9">
        <v>17.939999999999998</v>
      </c>
      <c r="L66" s="9">
        <f t="shared" si="3"/>
        <v>54.16199999999999</v>
      </c>
      <c r="M66" s="102">
        <v>1680404.0780102517</v>
      </c>
      <c r="N66" s="9">
        <f t="shared" si="4"/>
        <v>61.06499999999999</v>
      </c>
      <c r="O66" s="102">
        <v>1804683.6308612593</v>
      </c>
      <c r="P66" s="9">
        <f t="shared" si="5"/>
        <v>67.96799999999999</v>
      </c>
      <c r="Q66" s="102">
        <v>1942831.0602809347</v>
      </c>
      <c r="S66" s="93"/>
      <c r="T66" s="93"/>
      <c r="U66" s="10"/>
      <c r="V66" s="10"/>
      <c r="W66" s="93"/>
      <c r="X66" s="10"/>
      <c r="Y66" s="10"/>
      <c r="Z66" s="93"/>
    </row>
    <row r="67" spans="1:26" ht="12.75">
      <c r="A67" s="137"/>
      <c r="B67" s="92">
        <v>17.939999999999998</v>
      </c>
      <c r="C67" s="9">
        <f t="shared" si="2"/>
        <v>43.3296</v>
      </c>
      <c r="D67" s="102">
        <v>1523076.9892125484</v>
      </c>
      <c r="E67" s="9">
        <f t="shared" si="6"/>
        <v>48.85199999999999</v>
      </c>
      <c r="F67" s="102">
        <v>1659521.102891375</v>
      </c>
      <c r="G67" s="9">
        <f t="shared" si="7"/>
        <v>54.37439999999999</v>
      </c>
      <c r="H67" s="102">
        <v>1782845.7102876105</v>
      </c>
      <c r="I67" s="4"/>
      <c r="J67" s="138"/>
      <c r="K67" s="9">
        <v>18.24</v>
      </c>
      <c r="L67" s="9">
        <f t="shared" si="3"/>
        <v>55.08</v>
      </c>
      <c r="M67" s="102">
        <v>1706492.6887198905</v>
      </c>
      <c r="N67" s="9">
        <f t="shared" si="4"/>
        <v>62.099999999999994</v>
      </c>
      <c r="O67" s="102">
        <v>1832738.1857587935</v>
      </c>
      <c r="P67" s="9">
        <f t="shared" si="5"/>
        <v>69.11999999999999</v>
      </c>
      <c r="Q67" s="102">
        <v>1972957.8266197643</v>
      </c>
      <c r="S67" s="93"/>
      <c r="T67" s="93"/>
      <c r="U67" s="10"/>
      <c r="V67" s="10"/>
      <c r="W67" s="93"/>
      <c r="X67" s="10"/>
      <c r="Y67" s="10"/>
      <c r="Z67" s="93"/>
    </row>
    <row r="68" spans="1:26" ht="12.75">
      <c r="A68" s="137"/>
      <c r="B68" s="92">
        <v>18.24</v>
      </c>
      <c r="C68" s="9">
        <f t="shared" si="2"/>
        <v>44.06399999999999</v>
      </c>
      <c r="D68" s="102">
        <v>1546720.2978494654</v>
      </c>
      <c r="E68" s="9">
        <f t="shared" si="6"/>
        <v>49.67999999999999</v>
      </c>
      <c r="F68" s="102">
        <v>1685397.0642661157</v>
      </c>
      <c r="G68" s="9">
        <f t="shared" si="7"/>
        <v>55.295999999999985</v>
      </c>
      <c r="H68" s="102">
        <v>1810581.4634249462</v>
      </c>
      <c r="I68" s="4"/>
      <c r="J68" s="138"/>
      <c r="K68" s="9">
        <v>18.54</v>
      </c>
      <c r="L68" s="9">
        <f t="shared" si="3"/>
        <v>55.998000000000005</v>
      </c>
      <c r="M68" s="102">
        <v>1732581.2994295293</v>
      </c>
      <c r="N68" s="9">
        <f t="shared" si="4"/>
        <v>63.135000000000005</v>
      </c>
      <c r="O68" s="102">
        <v>1860739.607029628</v>
      </c>
      <c r="P68" s="9">
        <f t="shared" si="5"/>
        <v>70.27199999999999</v>
      </c>
      <c r="Q68" s="102">
        <v>2003137.726585293</v>
      </c>
      <c r="S68" s="93"/>
      <c r="T68" s="93"/>
      <c r="U68" s="10"/>
      <c r="V68" s="10"/>
      <c r="W68" s="93"/>
      <c r="X68" s="10"/>
      <c r="Y68" s="10"/>
      <c r="Z68" s="93"/>
    </row>
    <row r="69" spans="1:26" ht="12.75">
      <c r="A69" s="137"/>
      <c r="B69" s="92">
        <v>18.54</v>
      </c>
      <c r="C69" s="9">
        <f t="shared" si="2"/>
        <v>44.7984</v>
      </c>
      <c r="D69" s="102">
        <v>1570629.7276331515</v>
      </c>
      <c r="E69" s="9">
        <f t="shared" si="6"/>
        <v>50.507999999999996</v>
      </c>
      <c r="F69" s="102">
        <v>1711169.34207718</v>
      </c>
      <c r="G69" s="9">
        <f t="shared" si="7"/>
        <v>56.21759999999999</v>
      </c>
      <c r="H69" s="102">
        <v>1838317.216562281</v>
      </c>
      <c r="I69" s="4"/>
      <c r="J69" s="138"/>
      <c r="K69" s="9">
        <v>18.84</v>
      </c>
      <c r="L69" s="9">
        <f t="shared" si="3"/>
        <v>56.916000000000004</v>
      </c>
      <c r="M69" s="102">
        <v>1758616.7765124678</v>
      </c>
      <c r="N69" s="9">
        <f t="shared" si="4"/>
        <v>64.17</v>
      </c>
      <c r="O69" s="102">
        <v>1888687.8946737621</v>
      </c>
      <c r="P69" s="9">
        <f t="shared" si="5"/>
        <v>71.42399999999999</v>
      </c>
      <c r="Q69" s="102">
        <v>2033583.2946843219</v>
      </c>
      <c r="S69" s="93"/>
      <c r="T69" s="93"/>
      <c r="U69" s="10"/>
      <c r="V69" s="10"/>
      <c r="W69" s="93"/>
      <c r="X69" s="10"/>
      <c r="Y69" s="10"/>
      <c r="Z69" s="93"/>
    </row>
    <row r="70" spans="1:26" ht="12.75">
      <c r="A70" s="137"/>
      <c r="B70" s="92">
        <v>18.84</v>
      </c>
      <c r="C70" s="9">
        <f t="shared" si="2"/>
        <v>45.5328</v>
      </c>
      <c r="D70" s="102">
        <v>1594010.3712420892</v>
      </c>
      <c r="E70" s="9">
        <f t="shared" si="6"/>
        <v>51.336</v>
      </c>
      <c r="F70" s="102">
        <v>1737045.3034519206</v>
      </c>
      <c r="G70" s="9">
        <f t="shared" si="7"/>
        <v>57.139199999999995</v>
      </c>
      <c r="H70" s="102">
        <v>1866052.9696996151</v>
      </c>
      <c r="I70" s="4"/>
      <c r="J70" s="138"/>
      <c r="K70" s="9">
        <v>19.139999999999997</v>
      </c>
      <c r="L70" s="9">
        <f t="shared" si="3"/>
        <v>57.833999999999996</v>
      </c>
      <c r="M70" s="102">
        <v>1784758.5208488062</v>
      </c>
      <c r="N70" s="9">
        <f t="shared" si="4"/>
        <v>65.20499999999998</v>
      </c>
      <c r="O70" s="102">
        <v>1916689.315944597</v>
      </c>
      <c r="P70" s="9">
        <f t="shared" si="5"/>
        <v>72.57599999999998</v>
      </c>
      <c r="Q70" s="102">
        <v>2063497.5265163516</v>
      </c>
      <c r="S70" s="93"/>
      <c r="T70" s="93"/>
      <c r="U70" s="10"/>
      <c r="V70" s="10"/>
      <c r="W70" s="93"/>
      <c r="X70" s="10"/>
      <c r="Y70" s="10"/>
      <c r="Z70" s="93"/>
    </row>
    <row r="71" spans="1:26" ht="12.75">
      <c r="A71" s="137"/>
      <c r="B71" s="92">
        <v>19.139999999999997</v>
      </c>
      <c r="C71" s="9">
        <f t="shared" si="2"/>
        <v>46.267199999999995</v>
      </c>
      <c r="D71" s="102">
        <v>1617919.8010257748</v>
      </c>
      <c r="E71" s="9">
        <f t="shared" si="6"/>
        <v>52.16399999999999</v>
      </c>
      <c r="F71" s="102">
        <v>1762814.1251441955</v>
      </c>
      <c r="G71" s="9">
        <f t="shared" si="7"/>
        <v>58.06079999999998</v>
      </c>
      <c r="H71" s="102">
        <v>1893841.85646365</v>
      </c>
      <c r="I71" s="4"/>
      <c r="J71" s="138"/>
      <c r="K71" s="9">
        <v>19.439999999999998</v>
      </c>
      <c r="L71" s="9">
        <f t="shared" si="3"/>
        <v>58.751999999999995</v>
      </c>
      <c r="M71" s="102">
        <v>1810847.131558445</v>
      </c>
      <c r="N71" s="9">
        <f t="shared" si="4"/>
        <v>66.24</v>
      </c>
      <c r="O71" s="102">
        <v>1944637.6035887303</v>
      </c>
      <c r="P71" s="9">
        <f t="shared" si="5"/>
        <v>73.72799999999998</v>
      </c>
      <c r="Q71" s="102">
        <v>2093730.5601085802</v>
      </c>
      <c r="S71" s="93"/>
      <c r="T71" s="93"/>
      <c r="U71" s="10"/>
      <c r="V71" s="10"/>
      <c r="W71" s="93"/>
      <c r="X71" s="10"/>
      <c r="Y71" s="10"/>
      <c r="Z71" s="93"/>
    </row>
    <row r="72" spans="1:26" ht="12.75">
      <c r="A72" s="137"/>
      <c r="B72" s="92">
        <v>19.439999999999998</v>
      </c>
      <c r="C72" s="9">
        <f t="shared" si="2"/>
        <v>47.001599999999996</v>
      </c>
      <c r="D72" s="102">
        <v>1641352.2864165509</v>
      </c>
      <c r="E72" s="9">
        <f t="shared" si="6"/>
        <v>52.992</v>
      </c>
      <c r="F72" s="102">
        <v>1788638.2447370978</v>
      </c>
      <c r="G72" s="9">
        <f t="shared" si="7"/>
        <v>58.98239999999999</v>
      </c>
      <c r="H72" s="102">
        <v>1921418.2087208848</v>
      </c>
      <c r="I72" s="4"/>
      <c r="J72" s="138"/>
      <c r="K72" s="9">
        <v>19.74</v>
      </c>
      <c r="L72" s="9">
        <f t="shared" si="3"/>
        <v>59.67</v>
      </c>
      <c r="M72" s="102">
        <v>1836988.8758947842</v>
      </c>
      <c r="N72" s="9">
        <f t="shared" si="4"/>
        <v>67.27499999999999</v>
      </c>
      <c r="O72" s="102">
        <v>1972745.292112965</v>
      </c>
      <c r="P72" s="9">
        <f t="shared" si="5"/>
        <v>74.88</v>
      </c>
      <c r="Q72" s="102">
        <v>2123857.32644741</v>
      </c>
      <c r="S72" s="93"/>
      <c r="T72" s="93"/>
      <c r="U72" s="10"/>
      <c r="V72" s="10"/>
      <c r="W72" s="93"/>
      <c r="X72" s="10"/>
      <c r="Y72" s="10"/>
      <c r="Z72" s="93"/>
    </row>
    <row r="73" spans="1:26" ht="12.75">
      <c r="A73" s="137"/>
      <c r="B73" s="92">
        <v>19.74</v>
      </c>
      <c r="C73" s="9">
        <f t="shared" si="2"/>
        <v>47.736</v>
      </c>
      <c r="D73" s="102">
        <v>1665047.436835306</v>
      </c>
      <c r="E73" s="9">
        <f t="shared" si="6"/>
        <v>53.81999999999999</v>
      </c>
      <c r="F73" s="102">
        <v>1814407.066429373</v>
      </c>
      <c r="G73" s="9">
        <f t="shared" si="7"/>
        <v>59.90399999999999</v>
      </c>
      <c r="H73" s="102">
        <v>1949207.0954849198</v>
      </c>
      <c r="I73" s="4"/>
      <c r="J73" s="138"/>
      <c r="K73" s="9">
        <v>20.04</v>
      </c>
      <c r="L73" s="9">
        <f t="shared" si="3"/>
        <v>60.58800000000001</v>
      </c>
      <c r="M73" s="102">
        <v>1863130.6202311213</v>
      </c>
      <c r="N73" s="9">
        <f t="shared" si="4"/>
        <v>68.31</v>
      </c>
      <c r="O73" s="102">
        <v>2000640.4461303991</v>
      </c>
      <c r="P73" s="9">
        <f t="shared" si="5"/>
        <v>76.032</v>
      </c>
      <c r="Q73" s="102">
        <v>2153984.092786239</v>
      </c>
      <c r="S73" s="93"/>
      <c r="T73" s="93"/>
      <c r="U73" s="10"/>
      <c r="V73" s="10"/>
      <c r="W73" s="93"/>
      <c r="X73" s="10"/>
      <c r="Y73" s="10"/>
      <c r="Z73" s="93"/>
    </row>
    <row r="74" spans="1:26" ht="12.75">
      <c r="A74" s="137"/>
      <c r="B74" s="92">
        <v>20.04</v>
      </c>
      <c r="C74" s="9">
        <f t="shared" si="2"/>
        <v>48.470400000000005</v>
      </c>
      <c r="D74" s="102">
        <v>1688797.8851546883</v>
      </c>
      <c r="E74" s="9">
        <f t="shared" si="6"/>
        <v>54.647999999999996</v>
      </c>
      <c r="F74" s="102">
        <v>1840231.1860222754</v>
      </c>
      <c r="G74" s="9">
        <f t="shared" si="7"/>
        <v>60.825599999999994</v>
      </c>
      <c r="H74" s="102">
        <v>1976942.848622255</v>
      </c>
      <c r="I74" s="4"/>
      <c r="J74" s="138"/>
      <c r="K74" s="9">
        <v>20.34</v>
      </c>
      <c r="L74" s="9">
        <f t="shared" si="3"/>
        <v>61.50600000000001</v>
      </c>
      <c r="M74" s="102">
        <v>1889059.830060661</v>
      </c>
      <c r="N74" s="9">
        <f t="shared" si="4"/>
        <v>69.345</v>
      </c>
      <c r="O74" s="102">
        <v>2028641.8674012336</v>
      </c>
      <c r="P74" s="9">
        <f t="shared" si="5"/>
        <v>77.184</v>
      </c>
      <c r="Q74" s="102">
        <v>2184217.126378468</v>
      </c>
      <c r="S74" s="93"/>
      <c r="T74" s="93"/>
      <c r="U74" s="10"/>
      <c r="V74" s="10"/>
      <c r="W74" s="93"/>
      <c r="X74" s="10"/>
      <c r="Y74" s="10"/>
      <c r="Z74" s="93"/>
    </row>
    <row r="75" spans="1:26" ht="12.75">
      <c r="A75" s="137"/>
      <c r="B75" s="92">
        <v>20.34</v>
      </c>
      <c r="C75" s="9">
        <f t="shared" si="2"/>
        <v>49.204800000000006</v>
      </c>
      <c r="D75" s="102">
        <v>1712496.4916922327</v>
      </c>
      <c r="E75" s="9">
        <f t="shared" si="6"/>
        <v>55.476</v>
      </c>
      <c r="F75" s="102">
        <v>1866210.830960692</v>
      </c>
      <c r="G75" s="9">
        <f t="shared" si="7"/>
        <v>61.74719999999999</v>
      </c>
      <c r="H75" s="102">
        <v>2004731.7353862901</v>
      </c>
      <c r="I75" s="4"/>
      <c r="J75" s="94"/>
      <c r="K75" s="94"/>
      <c r="L75" s="95"/>
      <c r="N75" s="95"/>
      <c r="P75" s="95"/>
      <c r="S75" s="93"/>
      <c r="T75" s="93"/>
      <c r="U75" s="10"/>
      <c r="V75" s="10"/>
      <c r="W75" s="93"/>
      <c r="X75" s="10"/>
      <c r="Y75" s="10"/>
      <c r="Z75" s="93"/>
    </row>
    <row r="76" spans="1:26" ht="12.75">
      <c r="A76" s="96"/>
      <c r="B76" s="94"/>
      <c r="C76" s="95"/>
      <c r="E76" s="95"/>
      <c r="G76" s="95"/>
      <c r="I76" s="4"/>
      <c r="J76" s="94"/>
      <c r="K76" s="94"/>
      <c r="L76" s="95"/>
      <c r="N76" s="95"/>
      <c r="P76" s="95"/>
      <c r="S76" s="93"/>
      <c r="T76" s="93"/>
      <c r="U76" s="10"/>
      <c r="V76" s="10"/>
      <c r="W76" s="93"/>
      <c r="X76" s="10"/>
      <c r="Y76" s="10"/>
      <c r="Z76" s="93"/>
    </row>
    <row r="77" spans="1:26" ht="12.75">
      <c r="A77" s="96"/>
      <c r="S77" s="93"/>
      <c r="T77" s="93"/>
      <c r="U77" s="10"/>
      <c r="V77" s="10"/>
      <c r="W77" s="93"/>
      <c r="X77" s="10"/>
      <c r="Y77" s="10"/>
      <c r="Z77" s="93"/>
    </row>
    <row r="78" spans="1:26" ht="12.75" customHeight="1">
      <c r="A78" s="130" t="s">
        <v>5</v>
      </c>
      <c r="B78" s="130"/>
      <c r="C78" s="131" t="s">
        <v>21</v>
      </c>
      <c r="D78" s="132"/>
      <c r="E78" s="131" t="s">
        <v>22</v>
      </c>
      <c r="F78" s="132"/>
      <c r="G78" s="131" t="s">
        <v>23</v>
      </c>
      <c r="H78" s="132"/>
      <c r="I78" s="4"/>
      <c r="J78" s="133" t="s">
        <v>5</v>
      </c>
      <c r="K78" s="130"/>
      <c r="L78" s="131" t="s">
        <v>21</v>
      </c>
      <c r="M78" s="132"/>
      <c r="N78" s="131" t="s">
        <v>22</v>
      </c>
      <c r="O78" s="132"/>
      <c r="P78" s="131" t="s">
        <v>23</v>
      </c>
      <c r="Q78" s="132"/>
      <c r="S78" s="93"/>
      <c r="T78" s="93"/>
      <c r="U78" s="10"/>
      <c r="V78" s="10"/>
      <c r="W78" s="93"/>
      <c r="X78" s="10"/>
      <c r="Y78" s="10"/>
      <c r="Z78" s="93"/>
    </row>
    <row r="79" spans="1:26" ht="12.75">
      <c r="A79" s="130"/>
      <c r="B79" s="130"/>
      <c r="C79" s="9" t="s">
        <v>9</v>
      </c>
      <c r="D79" s="102" t="s">
        <v>10</v>
      </c>
      <c r="E79" s="9" t="s">
        <v>9</v>
      </c>
      <c r="F79" s="102" t="s">
        <v>10</v>
      </c>
      <c r="G79" s="9" t="s">
        <v>9</v>
      </c>
      <c r="H79" s="102" t="s">
        <v>10</v>
      </c>
      <c r="I79" s="4"/>
      <c r="J79" s="133"/>
      <c r="K79" s="130"/>
      <c r="L79" s="9" t="s">
        <v>9</v>
      </c>
      <c r="M79" s="102" t="s">
        <v>10</v>
      </c>
      <c r="N79" s="9" t="s">
        <v>9</v>
      </c>
      <c r="O79" s="102" t="s">
        <v>10</v>
      </c>
      <c r="P79" s="9" t="s">
        <v>9</v>
      </c>
      <c r="Q79" s="102" t="s">
        <v>10</v>
      </c>
      <c r="S79" s="93"/>
      <c r="T79" s="93"/>
      <c r="U79" s="10"/>
      <c r="V79" s="10"/>
      <c r="W79" s="93"/>
      <c r="X79" s="10"/>
      <c r="Y79" s="10"/>
      <c r="Z79" s="93"/>
    </row>
    <row r="80" spans="1:26" ht="12.75">
      <c r="A80" s="138">
        <v>2.04</v>
      </c>
      <c r="B80" s="8">
        <v>2.04</v>
      </c>
      <c r="C80" s="9">
        <f>(2.04-0.24)*(B80-0.24)*(2.28-0.24)</f>
        <v>6.6096</v>
      </c>
      <c r="D80" s="102">
        <v>264023.28266335564</v>
      </c>
      <c r="E80" s="9">
        <f>(2.04-0.24)*(B80-0.24)*(2.54-0.24)</f>
        <v>7.452</v>
      </c>
      <c r="F80" s="102">
        <v>350948.1263305248</v>
      </c>
      <c r="G80" s="9">
        <f>(2.04-0.24)*(B80-0.24)*(2.8-0.24)</f>
        <v>8.2944</v>
      </c>
      <c r="H80" s="102">
        <v>377142.48231571395</v>
      </c>
      <c r="I80" s="4"/>
      <c r="J80" s="138">
        <v>2.34</v>
      </c>
      <c r="K80" s="9">
        <v>2.34</v>
      </c>
      <c r="L80" s="9">
        <f>(2.34-0.24)*(K80-0.24)*(2.28-0.24)</f>
        <v>8.996399999999996</v>
      </c>
      <c r="M80" s="102">
        <v>383837.3192798982</v>
      </c>
      <c r="N80" s="9">
        <f>(2.34-0.24)*(K80-0.24)*(2.54-0.24)</f>
        <v>10.142999999999995</v>
      </c>
      <c r="O80" s="102">
        <v>413432.7493517285</v>
      </c>
      <c r="P80" s="9">
        <f>(2.34-0.24)*(K80-0.24)*(2.8-0.24)</f>
        <v>11.289599999999995</v>
      </c>
      <c r="Q80" s="102">
        <v>442603.11040996003</v>
      </c>
      <c r="S80" s="93"/>
      <c r="T80" s="93"/>
      <c r="U80" s="10"/>
      <c r="V80" s="10"/>
      <c r="W80" s="93"/>
      <c r="X80" s="10"/>
      <c r="Y80" s="10"/>
      <c r="Z80" s="93"/>
    </row>
    <row r="81" spans="1:26" ht="12.75">
      <c r="A81" s="138"/>
      <c r="B81" s="8">
        <v>2.34</v>
      </c>
      <c r="C81" s="9">
        <f aca="true" t="shared" si="8" ref="C81:C141">(2.04-0.24)*(B81-0.24)*(2.28-0.24)</f>
        <v>7.711199999999999</v>
      </c>
      <c r="D81" s="102">
        <v>295035.0365588473</v>
      </c>
      <c r="E81" s="9">
        <f aca="true" t="shared" si="9" ref="E81:E141">(2.04-0.24)*(B81-0.24)*(2.54-0.24)</f>
        <v>8.693999999999997</v>
      </c>
      <c r="F81" s="102">
        <v>381075.11381598125</v>
      </c>
      <c r="G81" s="9">
        <f aca="true" t="shared" si="10" ref="G81:G141">(2.04-0.24)*(B81-0.24)*(2.8-0.24)</f>
        <v>9.676799999999997</v>
      </c>
      <c r="H81" s="102">
        <v>408969.52470893925</v>
      </c>
      <c r="I81" s="4"/>
      <c r="J81" s="138"/>
      <c r="K81" s="9">
        <v>2.64</v>
      </c>
      <c r="L81" s="9">
        <f aca="true" t="shared" si="11" ref="L81:L140">(2.34-0.24)*(K81-0.24)*(2.28-0.24)</f>
        <v>10.281600000000001</v>
      </c>
      <c r="M81" s="102">
        <v>414123.486498827</v>
      </c>
      <c r="N81" s="9">
        <f aca="true" t="shared" si="12" ref="N81:N140">(2.34-0.24)*(K81-0.24)*(2.54-0.24)</f>
        <v>11.591999999999999</v>
      </c>
      <c r="O81" s="102">
        <v>445206.65811825386</v>
      </c>
      <c r="P81" s="9">
        <f aca="true" t="shared" si="13" ref="P81:P140">(2.34-0.24)*(K81-0.24)*(2.8-0.24)</f>
        <v>12.902399999999998</v>
      </c>
      <c r="Q81" s="102">
        <v>476608.6314978799</v>
      </c>
      <c r="S81" s="93"/>
      <c r="T81" s="93"/>
      <c r="U81" s="10"/>
      <c r="V81" s="10"/>
      <c r="W81" s="93"/>
      <c r="X81" s="10"/>
      <c r="Y81" s="10"/>
      <c r="Z81" s="93"/>
    </row>
    <row r="82" spans="1:26" ht="12.75">
      <c r="A82" s="138"/>
      <c r="B82" s="8">
        <v>2.64</v>
      </c>
      <c r="C82" s="9">
        <f t="shared" si="8"/>
        <v>8.812800000000003</v>
      </c>
      <c r="D82" s="102">
        <v>311797.2126864673</v>
      </c>
      <c r="E82" s="9">
        <f t="shared" si="9"/>
        <v>9.936000000000002</v>
      </c>
      <c r="F82" s="102">
        <v>411202.1013014377</v>
      </c>
      <c r="G82" s="9">
        <f t="shared" si="10"/>
        <v>11.0592</v>
      </c>
      <c r="H82" s="102">
        <v>440743.4334754644</v>
      </c>
      <c r="I82" s="4"/>
      <c r="J82" s="138"/>
      <c r="K82" s="9">
        <v>2.94</v>
      </c>
      <c r="L82" s="9">
        <f t="shared" si="11"/>
        <v>11.566799999999999</v>
      </c>
      <c r="M82" s="102">
        <v>444197.11921095627</v>
      </c>
      <c r="N82" s="9">
        <f t="shared" si="12"/>
        <v>13.040999999999997</v>
      </c>
      <c r="O82" s="102">
        <v>477565.0367784777</v>
      </c>
      <c r="P82" s="9">
        <f t="shared" si="13"/>
        <v>14.515199999999995</v>
      </c>
      <c r="Q82" s="102">
        <v>510826.68709259987</v>
      </c>
      <c r="S82" s="93"/>
      <c r="T82" s="93"/>
      <c r="U82" s="10"/>
      <c r="V82" s="10"/>
      <c r="W82" s="93"/>
      <c r="X82" s="10"/>
      <c r="Y82" s="10"/>
      <c r="Z82" s="93"/>
    </row>
    <row r="83" spans="1:26" ht="12.75">
      <c r="A83" s="138"/>
      <c r="B83" s="8">
        <v>2.94</v>
      </c>
      <c r="C83" s="9">
        <f t="shared" si="8"/>
        <v>9.9144</v>
      </c>
      <c r="D83" s="102">
        <v>409660.67232145445</v>
      </c>
      <c r="E83" s="9">
        <f t="shared" si="9"/>
        <v>11.177999999999999</v>
      </c>
      <c r="F83" s="102">
        <v>441007.6697394985</v>
      </c>
      <c r="G83" s="9">
        <f t="shared" si="10"/>
        <v>12.4416</v>
      </c>
      <c r="H83" s="102">
        <v>472836.14400218887</v>
      </c>
      <c r="I83" s="4"/>
      <c r="J83" s="138"/>
      <c r="K83" s="9">
        <v>3.24</v>
      </c>
      <c r="L83" s="9">
        <f t="shared" si="11"/>
        <v>12.851999999999999</v>
      </c>
      <c r="M83" s="102">
        <v>474695.8209366846</v>
      </c>
      <c r="N83" s="9">
        <f t="shared" si="12"/>
        <v>14.489999999999997</v>
      </c>
      <c r="O83" s="102">
        <v>509392.0791717031</v>
      </c>
      <c r="P83" s="9">
        <f t="shared" si="13"/>
        <v>16.127999999999997</v>
      </c>
      <c r="Q83" s="102">
        <v>544832.2081805198</v>
      </c>
      <c r="S83" s="93"/>
      <c r="T83" s="93"/>
      <c r="U83" s="10"/>
      <c r="V83" s="10"/>
      <c r="W83" s="93"/>
      <c r="X83" s="10"/>
      <c r="Y83" s="10"/>
      <c r="Z83" s="93"/>
    </row>
    <row r="84" spans="1:26" ht="12.75">
      <c r="A84" s="138"/>
      <c r="B84" s="8">
        <v>3.24</v>
      </c>
      <c r="C84" s="9">
        <f t="shared" si="8"/>
        <v>11.016000000000002</v>
      </c>
      <c r="D84" s="102">
        <v>357898.3812156061</v>
      </c>
      <c r="E84" s="9">
        <f t="shared" si="9"/>
        <v>12.42</v>
      </c>
      <c r="F84" s="102">
        <v>471456.0762723506</v>
      </c>
      <c r="G84" s="9">
        <f t="shared" si="10"/>
        <v>13.823999999999998</v>
      </c>
      <c r="H84" s="102">
        <v>504344.384635215</v>
      </c>
      <c r="I84" s="4"/>
      <c r="J84" s="138"/>
      <c r="K84" s="9">
        <v>3.54</v>
      </c>
      <c r="L84" s="9">
        <f t="shared" si="11"/>
        <v>14.137199999999998</v>
      </c>
      <c r="M84" s="102">
        <v>505194.5226624129</v>
      </c>
      <c r="N84" s="9">
        <f t="shared" si="12"/>
        <v>15.938999999999997</v>
      </c>
      <c r="O84" s="102">
        <v>541856.7250853267</v>
      </c>
      <c r="P84" s="9">
        <f t="shared" si="13"/>
        <v>17.740799999999993</v>
      </c>
      <c r="Q84" s="102">
        <v>578837.72926844</v>
      </c>
      <c r="S84" s="93"/>
      <c r="T84" s="93"/>
      <c r="U84" s="10"/>
      <c r="V84" s="10"/>
      <c r="W84" s="93"/>
      <c r="X84" s="10"/>
      <c r="Y84" s="10"/>
      <c r="Z84" s="93"/>
    </row>
    <row r="85" spans="1:26" ht="12.75">
      <c r="A85" s="138"/>
      <c r="B85" s="8">
        <v>3.54</v>
      </c>
      <c r="C85" s="9">
        <f t="shared" si="8"/>
        <v>12.1176</v>
      </c>
      <c r="D85" s="102">
        <v>466247.705257026</v>
      </c>
      <c r="E85" s="9">
        <f t="shared" si="9"/>
        <v>13.661999999999997</v>
      </c>
      <c r="F85" s="102">
        <v>501368.7843928765</v>
      </c>
      <c r="G85" s="9">
        <f t="shared" si="10"/>
        <v>15.206399999999997</v>
      </c>
      <c r="H85" s="102">
        <v>536437.0951619395</v>
      </c>
      <c r="I85" s="4"/>
      <c r="J85" s="138"/>
      <c r="K85" s="9">
        <v>3.84</v>
      </c>
      <c r="L85" s="9">
        <f t="shared" si="11"/>
        <v>15.422399999999996</v>
      </c>
      <c r="M85" s="102">
        <v>535321.289001242</v>
      </c>
      <c r="N85" s="9">
        <f t="shared" si="12"/>
        <v>17.387999999999995</v>
      </c>
      <c r="O85" s="102">
        <v>573949.4356120514</v>
      </c>
      <c r="P85" s="9">
        <f t="shared" si="13"/>
        <v>19.353599999999993</v>
      </c>
      <c r="Q85" s="102">
        <v>612896.3839830599</v>
      </c>
      <c r="S85" s="93"/>
      <c r="T85" s="93"/>
      <c r="U85" s="10"/>
      <c r="V85" s="10"/>
      <c r="W85" s="93"/>
      <c r="X85" s="10"/>
      <c r="Y85" s="10"/>
      <c r="Z85" s="93"/>
    </row>
    <row r="86" spans="1:26" ht="12.75">
      <c r="A86" s="138"/>
      <c r="B86" s="8">
        <v>3.84</v>
      </c>
      <c r="C86" s="9">
        <f t="shared" si="8"/>
        <v>13.219199999999999</v>
      </c>
      <c r="D86" s="102">
        <v>494622.44051635807</v>
      </c>
      <c r="E86" s="9">
        <f t="shared" si="9"/>
        <v>14.903999999999998</v>
      </c>
      <c r="F86" s="102">
        <v>531706.5951244741</v>
      </c>
      <c r="G86" s="9">
        <f t="shared" si="10"/>
        <v>16.588799999999996</v>
      </c>
      <c r="H86" s="102">
        <v>567945.3357949654</v>
      </c>
      <c r="I86" s="4"/>
      <c r="J86" s="138"/>
      <c r="K86" s="9">
        <v>4.14</v>
      </c>
      <c r="L86" s="9">
        <f t="shared" si="11"/>
        <v>16.707599999999996</v>
      </c>
      <c r="M86" s="102">
        <v>565713.7234735707</v>
      </c>
      <c r="N86" s="9">
        <f t="shared" si="12"/>
        <v>18.836999999999993</v>
      </c>
      <c r="O86" s="102">
        <v>605882.7452586765</v>
      </c>
      <c r="P86" s="9">
        <f t="shared" si="13"/>
        <v>20.96639999999999</v>
      </c>
      <c r="Q86" s="102">
        <v>581919.4796170327</v>
      </c>
      <c r="S86" s="93"/>
      <c r="T86" s="93"/>
      <c r="U86" s="10"/>
      <c r="V86" s="10"/>
      <c r="W86" s="93"/>
      <c r="X86" s="10"/>
      <c r="Y86" s="10"/>
      <c r="Z86" s="93"/>
    </row>
    <row r="87" spans="1:26" ht="12.75">
      <c r="A87" s="138"/>
      <c r="B87" s="8">
        <v>4.14</v>
      </c>
      <c r="C87" s="9">
        <f t="shared" si="8"/>
        <v>14.3208</v>
      </c>
      <c r="D87" s="102">
        <v>522782.8964107598</v>
      </c>
      <c r="E87" s="9">
        <f t="shared" si="9"/>
        <v>16.145999999999997</v>
      </c>
      <c r="F87" s="102">
        <v>561944.1784111849</v>
      </c>
      <c r="G87" s="9">
        <f t="shared" si="10"/>
        <v>17.971199999999996</v>
      </c>
      <c r="H87" s="102">
        <v>600038.0463216901</v>
      </c>
      <c r="I87" s="4"/>
      <c r="J87" s="138"/>
      <c r="K87" s="9">
        <v>4.44</v>
      </c>
      <c r="L87" s="9">
        <f t="shared" si="11"/>
        <v>17.9928</v>
      </c>
      <c r="M87" s="102">
        <v>595840.4898124</v>
      </c>
      <c r="N87" s="9">
        <f t="shared" si="12"/>
        <v>20.285999999999994</v>
      </c>
      <c r="O87" s="102">
        <v>574374.5046256504</v>
      </c>
      <c r="P87" s="9">
        <f t="shared" si="13"/>
        <v>22.579199999999993</v>
      </c>
      <c r="Q87" s="102">
        <v>612418.1813427613</v>
      </c>
      <c r="S87" s="93"/>
      <c r="T87" s="93"/>
      <c r="U87" s="10"/>
      <c r="V87" s="10"/>
      <c r="W87" s="93"/>
      <c r="X87" s="10"/>
      <c r="Y87" s="10"/>
      <c r="Z87" s="93"/>
    </row>
    <row r="88" spans="1:26" ht="12.75">
      <c r="A88" s="138"/>
      <c r="B88" s="8">
        <v>4.44</v>
      </c>
      <c r="C88" s="9">
        <f t="shared" si="8"/>
        <v>15.422400000000001</v>
      </c>
      <c r="D88" s="102">
        <v>551050.4919876265</v>
      </c>
      <c r="E88" s="9">
        <f t="shared" si="9"/>
        <v>17.387999999999998</v>
      </c>
      <c r="F88" s="102">
        <v>592496.268507713</v>
      </c>
      <c r="G88" s="9">
        <f t="shared" si="10"/>
        <v>19.353599999999997</v>
      </c>
      <c r="H88" s="102">
        <v>632130.7568484147</v>
      </c>
      <c r="I88" s="4"/>
      <c r="J88" s="138"/>
      <c r="K88" s="9">
        <v>4.74</v>
      </c>
      <c r="L88" s="9">
        <f t="shared" si="11"/>
        <v>19.278</v>
      </c>
      <c r="M88" s="102">
        <v>626392.3251648282</v>
      </c>
      <c r="N88" s="9">
        <f t="shared" si="12"/>
        <v>21.734999999999996</v>
      </c>
      <c r="O88" s="102">
        <v>606626.6160324747</v>
      </c>
      <c r="P88" s="9">
        <f t="shared" si="13"/>
        <v>24.191999999999993</v>
      </c>
      <c r="Q88" s="102">
        <v>646423.7024306811</v>
      </c>
      <c r="S88" s="93"/>
      <c r="T88" s="93"/>
      <c r="U88" s="10"/>
      <c r="V88" s="10"/>
      <c r="W88" s="93"/>
      <c r="X88" s="10"/>
      <c r="Y88" s="10"/>
      <c r="Z88" s="93"/>
    </row>
    <row r="89" spans="1:26" ht="12.75">
      <c r="A89" s="138"/>
      <c r="B89" s="8">
        <v>4.74</v>
      </c>
      <c r="C89" s="9">
        <f t="shared" si="8"/>
        <v>16.524</v>
      </c>
      <c r="D89" s="102">
        <v>579421.7711281693</v>
      </c>
      <c r="E89" s="9">
        <f t="shared" si="9"/>
        <v>18.63</v>
      </c>
      <c r="F89" s="102">
        <v>622937.7628029864</v>
      </c>
      <c r="G89" s="9">
        <f t="shared" si="10"/>
        <v>20.735999999999997</v>
      </c>
      <c r="H89" s="102">
        <v>664170.3337484393</v>
      </c>
      <c r="I89" s="4"/>
      <c r="J89" s="138"/>
      <c r="K89" s="9">
        <v>5.04</v>
      </c>
      <c r="L89" s="9">
        <f t="shared" si="11"/>
        <v>20.5632</v>
      </c>
      <c r="M89" s="102">
        <v>656837.8932638568</v>
      </c>
      <c r="N89" s="9">
        <f t="shared" si="12"/>
        <v>23.183999999999994</v>
      </c>
      <c r="O89" s="102">
        <v>638984.9946926988</v>
      </c>
      <c r="P89" s="9">
        <f t="shared" si="13"/>
        <v>25.804799999999993</v>
      </c>
      <c r="Q89" s="102">
        <v>680641.7580254008</v>
      </c>
      <c r="S89" s="93"/>
      <c r="T89" s="93"/>
      <c r="U89" s="10"/>
      <c r="V89" s="10"/>
      <c r="W89" s="93"/>
      <c r="X89" s="10"/>
      <c r="Y89" s="10"/>
      <c r="Z89" s="93"/>
    </row>
    <row r="90" spans="1:26" ht="12.75">
      <c r="A90" s="138"/>
      <c r="B90" s="8">
        <v>5.04</v>
      </c>
      <c r="C90" s="9">
        <f t="shared" si="8"/>
        <v>17.625600000000002</v>
      </c>
      <c r="D90" s="102">
        <v>607582.2270225709</v>
      </c>
      <c r="E90" s="9">
        <f t="shared" si="9"/>
        <v>19.872</v>
      </c>
      <c r="F90" s="102">
        <v>653331.073901665</v>
      </c>
      <c r="G90" s="9">
        <f t="shared" si="10"/>
        <v>22.118399999999998</v>
      </c>
      <c r="H90" s="102">
        <v>696316.1779018639</v>
      </c>
      <c r="I90" s="4"/>
      <c r="J90" s="138"/>
      <c r="K90" s="9">
        <v>5.34</v>
      </c>
      <c r="L90" s="9">
        <f t="shared" si="11"/>
        <v>21.848399999999994</v>
      </c>
      <c r="M90" s="102">
        <v>687336.594989585</v>
      </c>
      <c r="N90" s="9">
        <f t="shared" si="12"/>
        <v>24.632999999999992</v>
      </c>
      <c r="O90" s="102">
        <v>671343.3733529227</v>
      </c>
      <c r="P90" s="9">
        <f t="shared" si="13"/>
        <v>27.41759999999999</v>
      </c>
      <c r="Q90" s="102">
        <v>714434.7446065213</v>
      </c>
      <c r="S90" s="93"/>
      <c r="T90" s="93"/>
      <c r="U90" s="10"/>
      <c r="V90" s="10"/>
      <c r="W90" s="93"/>
      <c r="X90" s="10"/>
      <c r="Y90" s="10"/>
      <c r="Z90" s="93"/>
    </row>
    <row r="91" spans="1:26" ht="12.75">
      <c r="A91" s="138"/>
      <c r="B91" s="8">
        <v>5.34</v>
      </c>
      <c r="C91" s="9">
        <f t="shared" si="8"/>
        <v>18.7272</v>
      </c>
      <c r="D91" s="102">
        <v>636008.8040637411</v>
      </c>
      <c r="E91" s="9">
        <f t="shared" si="9"/>
        <v>21.113999999999997</v>
      </c>
      <c r="F91" s="102">
        <v>683723.5083739934</v>
      </c>
      <c r="G91" s="9">
        <f t="shared" si="10"/>
        <v>23.500799999999995</v>
      </c>
      <c r="H91" s="102">
        <v>728355.7548018886</v>
      </c>
      <c r="I91" s="4"/>
      <c r="J91" s="138"/>
      <c r="K91" s="9">
        <v>5.64</v>
      </c>
      <c r="L91" s="9">
        <f t="shared" si="11"/>
        <v>23.133599999999994</v>
      </c>
      <c r="M91" s="102">
        <v>717782.1630886137</v>
      </c>
      <c r="N91" s="9">
        <f t="shared" si="12"/>
        <v>26.08199999999999</v>
      </c>
      <c r="O91" s="102">
        <v>704020.5537733455</v>
      </c>
      <c r="P91" s="9">
        <f t="shared" si="13"/>
        <v>29.030399999999986</v>
      </c>
      <c r="Q91" s="102">
        <v>748440.2656944413</v>
      </c>
      <c r="S91" s="93"/>
      <c r="T91" s="93"/>
      <c r="U91" s="10"/>
      <c r="V91" s="10"/>
      <c r="W91" s="93"/>
      <c r="X91" s="10"/>
      <c r="Y91" s="10"/>
      <c r="Z91" s="93"/>
    </row>
    <row r="92" spans="1:26" ht="12.75">
      <c r="A92" s="138"/>
      <c r="B92" s="8">
        <v>5.64</v>
      </c>
      <c r="C92" s="9">
        <f t="shared" si="8"/>
        <v>19.828799999999998</v>
      </c>
      <c r="D92" s="102">
        <v>664169.2599581425</v>
      </c>
      <c r="E92" s="9">
        <f t="shared" si="9"/>
        <v>22.355999999999995</v>
      </c>
      <c r="F92" s="102">
        <v>714115.9428463221</v>
      </c>
      <c r="G92" s="9">
        <f t="shared" si="10"/>
        <v>24.88319999999999</v>
      </c>
      <c r="H92" s="102">
        <v>760448.465328613</v>
      </c>
      <c r="I92" s="4"/>
      <c r="J92" s="138"/>
      <c r="K92" s="9">
        <v>5.94</v>
      </c>
      <c r="L92" s="9">
        <f t="shared" si="11"/>
        <v>24.418799999999997</v>
      </c>
      <c r="M92" s="102">
        <v>748121.4639342421</v>
      </c>
      <c r="N92" s="9">
        <f t="shared" si="12"/>
        <v>27.530999999999995</v>
      </c>
      <c r="O92" s="102">
        <v>736060.1306733708</v>
      </c>
      <c r="P92" s="9">
        <f t="shared" si="13"/>
        <v>30.643199999999993</v>
      </c>
      <c r="Q92" s="102">
        <v>782392.6531556618</v>
      </c>
      <c r="S92" s="93"/>
      <c r="T92" s="93"/>
      <c r="U92" s="10"/>
      <c r="V92" s="10"/>
      <c r="W92" s="93"/>
      <c r="X92" s="10"/>
      <c r="Y92" s="10"/>
      <c r="Z92" s="93"/>
    </row>
    <row r="93" spans="1:26" ht="12.75">
      <c r="A93" s="138"/>
      <c r="B93" s="8">
        <v>5.94</v>
      </c>
      <c r="C93" s="9">
        <f t="shared" si="8"/>
        <v>20.9304</v>
      </c>
      <c r="D93" s="102">
        <v>692329.7158525442</v>
      </c>
      <c r="E93" s="9">
        <f t="shared" si="9"/>
        <v>23.598</v>
      </c>
      <c r="F93" s="102">
        <v>744667.77819875</v>
      </c>
      <c r="G93" s="9">
        <f t="shared" si="10"/>
        <v>26.265599999999996</v>
      </c>
      <c r="H93" s="102">
        <v>792541.1758553379</v>
      </c>
      <c r="I93" s="4"/>
      <c r="J93" s="138"/>
      <c r="K93" s="9">
        <v>6.24</v>
      </c>
      <c r="L93" s="9">
        <f t="shared" si="11"/>
        <v>25.703999999999997</v>
      </c>
      <c r="M93" s="102">
        <v>778620.1656599706</v>
      </c>
      <c r="N93" s="9">
        <f t="shared" si="12"/>
        <v>28.979999999999993</v>
      </c>
      <c r="O93" s="102">
        <v>768418.5093335945</v>
      </c>
      <c r="P93" s="9">
        <f t="shared" si="13"/>
        <v>32.25599999999999</v>
      </c>
      <c r="Q93" s="102">
        <v>816398.174243582</v>
      </c>
      <c r="S93" s="93"/>
      <c r="T93" s="93"/>
      <c r="U93" s="10"/>
      <c r="V93" s="10"/>
      <c r="W93" s="93"/>
      <c r="X93" s="10"/>
      <c r="Y93" s="10"/>
      <c r="Z93" s="93"/>
    </row>
    <row r="94" spans="1:26" ht="12.75">
      <c r="A94" s="138"/>
      <c r="B94" s="8">
        <v>6.24</v>
      </c>
      <c r="C94" s="9">
        <f t="shared" si="8"/>
        <v>22.032000000000004</v>
      </c>
      <c r="D94" s="102">
        <v>720811.5907943415</v>
      </c>
      <c r="E94" s="9">
        <f t="shared" si="9"/>
        <v>24.84</v>
      </c>
      <c r="F94" s="102">
        <v>775060.2126710789</v>
      </c>
      <c r="G94" s="9">
        <f t="shared" si="10"/>
        <v>27.647999999999996</v>
      </c>
      <c r="H94" s="102">
        <v>824580.7527553625</v>
      </c>
      <c r="I94" s="4"/>
      <c r="J94" s="138"/>
      <c r="K94" s="9">
        <v>6.54</v>
      </c>
      <c r="L94" s="9">
        <f t="shared" si="11"/>
        <v>26.989199999999993</v>
      </c>
      <c r="M94" s="102">
        <v>809225.1346390984</v>
      </c>
      <c r="N94" s="9">
        <f t="shared" si="12"/>
        <v>30.42899999999999</v>
      </c>
      <c r="O94" s="102">
        <v>800776.8879938187</v>
      </c>
      <c r="P94" s="9">
        <f t="shared" si="13"/>
        <v>33.868799999999986</v>
      </c>
      <c r="Q94" s="102">
        <v>850403.6953315021</v>
      </c>
      <c r="S94" s="93"/>
      <c r="T94" s="93"/>
      <c r="U94" s="10"/>
      <c r="V94" s="10"/>
      <c r="W94" s="93"/>
      <c r="X94" s="10"/>
      <c r="Y94" s="10"/>
      <c r="Z94" s="93"/>
    </row>
    <row r="95" spans="1:26" ht="12.75">
      <c r="A95" s="138"/>
      <c r="B95" s="8">
        <v>6.54</v>
      </c>
      <c r="C95" s="9">
        <f t="shared" si="8"/>
        <v>23.1336</v>
      </c>
      <c r="D95" s="102">
        <v>749023.888470581</v>
      </c>
      <c r="E95" s="9">
        <f t="shared" si="9"/>
        <v>26.081999999999997</v>
      </c>
      <c r="F95" s="102">
        <v>805505.7807701075</v>
      </c>
      <c r="G95" s="9">
        <f t="shared" si="10"/>
        <v>29.030399999999997</v>
      </c>
      <c r="H95" s="102">
        <v>856673.4632820871</v>
      </c>
      <c r="I95" s="4"/>
      <c r="J95" s="138"/>
      <c r="K95" s="9">
        <v>6.84</v>
      </c>
      <c r="L95" s="9">
        <f t="shared" si="11"/>
        <v>28.274399999999996</v>
      </c>
      <c r="M95" s="102">
        <v>839511.3018580277</v>
      </c>
      <c r="N95" s="9">
        <f t="shared" si="12"/>
        <v>31.877999999999993</v>
      </c>
      <c r="O95" s="102">
        <v>833135.2666540425</v>
      </c>
      <c r="P95" s="9">
        <f t="shared" si="13"/>
        <v>35.481599999999986</v>
      </c>
      <c r="Q95" s="102">
        <v>884302.949166022</v>
      </c>
      <c r="S95" s="93"/>
      <c r="T95" s="93"/>
      <c r="U95" s="10"/>
      <c r="V95" s="10"/>
      <c r="W95" s="93"/>
      <c r="X95" s="10"/>
      <c r="Y95" s="10"/>
      <c r="Z95" s="93"/>
    </row>
    <row r="96" spans="1:26" ht="12.75">
      <c r="A96" s="138"/>
      <c r="B96" s="8">
        <v>6.84</v>
      </c>
      <c r="C96" s="9">
        <f t="shared" si="8"/>
        <v>24.2352</v>
      </c>
      <c r="D96" s="102">
        <v>777291.4840474478</v>
      </c>
      <c r="E96" s="9">
        <f t="shared" si="9"/>
        <v>27.323999999999995</v>
      </c>
      <c r="F96" s="102">
        <v>836057.6161225354</v>
      </c>
      <c r="G96" s="9">
        <f t="shared" si="10"/>
        <v>30.412799999999994</v>
      </c>
      <c r="H96" s="102">
        <v>888766.1738088116</v>
      </c>
      <c r="I96" s="4"/>
      <c r="J96" s="138"/>
      <c r="K96" s="9">
        <v>7.14</v>
      </c>
      <c r="L96" s="9">
        <f t="shared" si="11"/>
        <v>29.559599999999993</v>
      </c>
      <c r="M96" s="102">
        <v>869956.8699570561</v>
      </c>
      <c r="N96" s="9">
        <f t="shared" si="12"/>
        <v>33.32699999999999</v>
      </c>
      <c r="O96" s="102">
        <v>865493.6453142666</v>
      </c>
      <c r="P96" s="9">
        <f t="shared" si="13"/>
        <v>37.094399999999986</v>
      </c>
      <c r="Q96" s="102">
        <v>918308.4702539422</v>
      </c>
      <c r="S96" s="93"/>
      <c r="T96" s="93"/>
      <c r="U96" s="10"/>
      <c r="V96" s="10"/>
      <c r="W96" s="93"/>
      <c r="X96" s="10"/>
      <c r="Y96" s="10"/>
      <c r="Z96" s="93"/>
    </row>
    <row r="97" spans="1:26" ht="12.75">
      <c r="A97" s="138"/>
      <c r="B97" s="8">
        <v>7.14</v>
      </c>
      <c r="C97" s="9">
        <f t="shared" si="8"/>
        <v>25.3368</v>
      </c>
      <c r="D97" s="102">
        <v>805610.9214061527</v>
      </c>
      <c r="E97" s="9">
        <f t="shared" si="9"/>
        <v>28.566</v>
      </c>
      <c r="F97" s="102">
        <v>866450.0505948643</v>
      </c>
      <c r="G97" s="9">
        <f t="shared" si="10"/>
        <v>31.795199999999994</v>
      </c>
      <c r="H97" s="102">
        <v>920805.7507088361</v>
      </c>
      <c r="I97" s="4"/>
      <c r="J97" s="138"/>
      <c r="K97" s="9">
        <v>7.44</v>
      </c>
      <c r="L97" s="9">
        <f t="shared" si="11"/>
        <v>30.844799999999996</v>
      </c>
      <c r="M97" s="102">
        <v>900455.571682784</v>
      </c>
      <c r="N97" s="9">
        <f t="shared" si="12"/>
        <v>34.77599999999999</v>
      </c>
      <c r="O97" s="102">
        <v>897852.0239744904</v>
      </c>
      <c r="P97" s="9">
        <f t="shared" si="13"/>
        <v>38.707199999999986</v>
      </c>
      <c r="Q97" s="102">
        <v>952367.124968562</v>
      </c>
      <c r="S97" s="93"/>
      <c r="T97" s="93"/>
      <c r="U97" s="10"/>
      <c r="V97" s="10"/>
      <c r="W97" s="93"/>
      <c r="X97" s="10"/>
      <c r="Y97" s="10"/>
      <c r="Z97" s="93"/>
    </row>
    <row r="98" spans="1:26" ht="12.75">
      <c r="A98" s="138"/>
      <c r="B98" s="8">
        <v>7.44</v>
      </c>
      <c r="C98" s="9">
        <f t="shared" si="8"/>
        <v>26.4384</v>
      </c>
      <c r="D98" s="102">
        <v>833826.6752011814</v>
      </c>
      <c r="E98" s="9">
        <f t="shared" si="9"/>
        <v>29.808</v>
      </c>
      <c r="F98" s="102">
        <v>896842.4850671929</v>
      </c>
      <c r="G98" s="9">
        <f t="shared" si="10"/>
        <v>33.1776</v>
      </c>
      <c r="H98" s="102">
        <v>952898.461235561</v>
      </c>
      <c r="I98" s="4"/>
      <c r="J98" s="138"/>
      <c r="K98" s="9">
        <v>7.74</v>
      </c>
      <c r="L98" s="9">
        <f t="shared" si="11"/>
        <v>32.129999999999995</v>
      </c>
      <c r="M98" s="102">
        <v>930848.0061551129</v>
      </c>
      <c r="N98" s="9">
        <f t="shared" si="12"/>
        <v>36.22499999999999</v>
      </c>
      <c r="O98" s="102">
        <v>930210.4026347144</v>
      </c>
      <c r="P98" s="9">
        <f t="shared" si="13"/>
        <v>40.319999999999986</v>
      </c>
      <c r="Q98" s="102">
        <v>986372.6460564825</v>
      </c>
      <c r="S98" s="93"/>
      <c r="T98" s="93"/>
      <c r="U98" s="10"/>
      <c r="V98" s="10"/>
      <c r="W98" s="93"/>
      <c r="X98" s="10"/>
      <c r="Y98" s="10"/>
      <c r="Z98" s="93"/>
    </row>
    <row r="99" spans="1:26" ht="12.75">
      <c r="A99" s="138"/>
      <c r="B99" s="8">
        <v>7.74</v>
      </c>
      <c r="C99" s="9">
        <f t="shared" si="8"/>
        <v>27.54</v>
      </c>
      <c r="D99" s="102">
        <v>862094.2707780481</v>
      </c>
      <c r="E99" s="9">
        <f t="shared" si="9"/>
        <v>31.049999999999997</v>
      </c>
      <c r="F99" s="102">
        <v>927234.9195395214</v>
      </c>
      <c r="G99" s="9">
        <f t="shared" si="10"/>
        <v>34.559999999999995</v>
      </c>
      <c r="H99" s="102">
        <v>984991.1717622856</v>
      </c>
      <c r="I99" s="4"/>
      <c r="J99" s="138"/>
      <c r="K99" s="9">
        <v>8.04</v>
      </c>
      <c r="L99" s="9">
        <f t="shared" si="11"/>
        <v>33.41519999999999</v>
      </c>
      <c r="M99" s="102">
        <v>961293.574254141</v>
      </c>
      <c r="N99" s="9">
        <f t="shared" si="12"/>
        <v>37.673999999999985</v>
      </c>
      <c r="O99" s="102">
        <v>962568.7812949381</v>
      </c>
      <c r="P99" s="9">
        <f t="shared" si="13"/>
        <v>41.93279999999998</v>
      </c>
      <c r="Q99" s="102">
        <v>1020431.3007711024</v>
      </c>
      <c r="S99" s="93"/>
      <c r="T99" s="93"/>
      <c r="U99" s="10"/>
      <c r="V99" s="10"/>
      <c r="W99" s="93"/>
      <c r="X99" s="10"/>
      <c r="Y99" s="10"/>
      <c r="Z99" s="93"/>
    </row>
    <row r="100" spans="1:26" ht="12.75">
      <c r="A100" s="138"/>
      <c r="B100" s="8">
        <v>8.04</v>
      </c>
      <c r="C100" s="9">
        <f t="shared" si="8"/>
        <v>28.6416</v>
      </c>
      <c r="D100" s="102">
        <v>890413.7081367531</v>
      </c>
      <c r="E100" s="9">
        <f t="shared" si="9"/>
        <v>32.291999999999994</v>
      </c>
      <c r="F100" s="102">
        <v>957733.6212652494</v>
      </c>
      <c r="G100" s="9">
        <f t="shared" si="10"/>
        <v>35.94239999999999</v>
      </c>
      <c r="H100" s="102">
        <v>1017083.8822890103</v>
      </c>
      <c r="I100" s="4"/>
      <c r="J100" s="138"/>
      <c r="K100" s="9">
        <v>8.34</v>
      </c>
      <c r="L100" s="9">
        <f t="shared" si="11"/>
        <v>34.700399999999995</v>
      </c>
      <c r="M100" s="102">
        <v>991739.1423531695</v>
      </c>
      <c r="N100" s="9">
        <f t="shared" si="12"/>
        <v>39.12299999999999</v>
      </c>
      <c r="O100" s="102">
        <v>994927.1599551624</v>
      </c>
      <c r="P100" s="9">
        <f t="shared" si="13"/>
        <v>43.545599999999986</v>
      </c>
      <c r="Q100" s="102">
        <v>1054277.4209789229</v>
      </c>
      <c r="S100" s="93"/>
      <c r="T100" s="93"/>
      <c r="U100" s="10"/>
      <c r="V100" s="10"/>
      <c r="W100" s="93"/>
      <c r="X100" s="10"/>
      <c r="Y100" s="10"/>
      <c r="Z100" s="93"/>
    </row>
    <row r="101" spans="1:26" ht="12.75">
      <c r="A101" s="138"/>
      <c r="B101" s="8">
        <v>8.34</v>
      </c>
      <c r="C101" s="9">
        <f t="shared" si="8"/>
        <v>29.7432</v>
      </c>
      <c r="D101" s="102">
        <v>918626.0058129926</v>
      </c>
      <c r="E101" s="9">
        <f t="shared" si="9"/>
        <v>33.534</v>
      </c>
      <c r="F101" s="102">
        <v>988179.189364278</v>
      </c>
      <c r="G101" s="9">
        <f t="shared" si="10"/>
        <v>37.324799999999996</v>
      </c>
      <c r="H101" s="102">
        <v>1049176.5928157347</v>
      </c>
      <c r="I101" s="4"/>
      <c r="J101" s="138"/>
      <c r="K101" s="9">
        <v>8.64</v>
      </c>
      <c r="L101" s="9">
        <f t="shared" si="11"/>
        <v>35.9856</v>
      </c>
      <c r="M101" s="102">
        <v>1022078.4431987985</v>
      </c>
      <c r="N101" s="9">
        <f t="shared" si="12"/>
        <v>40.57199999999999</v>
      </c>
      <c r="O101" s="102">
        <v>1027285.538615386</v>
      </c>
      <c r="P101" s="9">
        <f t="shared" si="13"/>
        <v>45.158399999999986</v>
      </c>
      <c r="Q101" s="102">
        <v>1088336.0756935428</v>
      </c>
      <c r="S101" s="93"/>
      <c r="T101" s="93"/>
      <c r="U101" s="10"/>
      <c r="V101" s="10"/>
      <c r="W101" s="93"/>
      <c r="X101" s="10"/>
      <c r="Y101" s="10"/>
      <c r="Z101" s="93"/>
    </row>
    <row r="102" spans="1:26" ht="12.75">
      <c r="A102" s="138"/>
      <c r="B102" s="8">
        <v>8.64</v>
      </c>
      <c r="C102" s="9">
        <f t="shared" si="8"/>
        <v>30.844800000000003</v>
      </c>
      <c r="D102" s="102">
        <v>946893.6013898596</v>
      </c>
      <c r="E102" s="9">
        <f t="shared" si="9"/>
        <v>34.775999999999996</v>
      </c>
      <c r="F102" s="102">
        <v>1018624.7574633064</v>
      </c>
      <c r="G102" s="9">
        <f t="shared" si="10"/>
        <v>38.70719999999999</v>
      </c>
      <c r="H102" s="102">
        <v>1081216.1697157598</v>
      </c>
      <c r="I102" s="4"/>
      <c r="J102" s="138"/>
      <c r="K102" s="9">
        <v>8.94</v>
      </c>
      <c r="L102" s="9">
        <f t="shared" si="11"/>
        <v>37.270799999999994</v>
      </c>
      <c r="M102" s="102">
        <v>1052577.1449245266</v>
      </c>
      <c r="N102" s="9">
        <f t="shared" si="12"/>
        <v>42.02099999999999</v>
      </c>
      <c r="O102" s="102">
        <v>1059643.9172756104</v>
      </c>
      <c r="P102" s="9">
        <f t="shared" si="13"/>
        <v>46.771199999999986</v>
      </c>
      <c r="Q102" s="102">
        <v>1122288.4631547634</v>
      </c>
      <c r="S102" s="93"/>
      <c r="T102" s="93"/>
      <c r="U102" s="10"/>
      <c r="V102" s="10"/>
      <c r="W102" s="93"/>
      <c r="X102" s="10"/>
      <c r="Y102" s="10"/>
      <c r="Z102" s="93"/>
    </row>
    <row r="103" spans="1:26" ht="12.75">
      <c r="A103" s="138"/>
      <c r="B103" s="8">
        <v>8.94</v>
      </c>
      <c r="C103" s="9">
        <f t="shared" si="8"/>
        <v>31.946399999999997</v>
      </c>
      <c r="D103" s="102">
        <v>975213.0387485641</v>
      </c>
      <c r="E103" s="9">
        <f t="shared" si="9"/>
        <v>36.017999999999994</v>
      </c>
      <c r="F103" s="102">
        <v>1049176.5928157347</v>
      </c>
      <c r="G103" s="9">
        <f t="shared" si="10"/>
        <v>40.08959999999999</v>
      </c>
      <c r="H103" s="102">
        <v>1113308.8802424842</v>
      </c>
      <c r="I103" s="4"/>
      <c r="J103" s="138"/>
      <c r="K103" s="9">
        <v>9.24</v>
      </c>
      <c r="L103" s="9">
        <f t="shared" si="11"/>
        <v>38.556</v>
      </c>
      <c r="M103" s="102">
        <v>1083182.1139036547</v>
      </c>
      <c r="N103" s="9">
        <f t="shared" si="12"/>
        <v>43.46999999999999</v>
      </c>
      <c r="O103" s="102">
        <v>1092002.295935834</v>
      </c>
      <c r="P103" s="9">
        <f t="shared" si="13"/>
        <v>48.383999999999986</v>
      </c>
      <c r="Q103" s="102">
        <v>1156293.984242683</v>
      </c>
      <c r="S103" s="93"/>
      <c r="T103" s="93"/>
      <c r="U103" s="10"/>
      <c r="V103" s="10"/>
      <c r="W103" s="93"/>
      <c r="X103" s="10"/>
      <c r="Y103" s="10"/>
      <c r="Z103" s="93"/>
    </row>
    <row r="104" spans="1:26" ht="12.75">
      <c r="A104" s="138"/>
      <c r="B104" s="8">
        <v>9.24</v>
      </c>
      <c r="C104" s="9">
        <f t="shared" si="8"/>
        <v>33.048</v>
      </c>
      <c r="D104" s="102">
        <v>1003480.634325431</v>
      </c>
      <c r="E104" s="9">
        <f t="shared" si="9"/>
        <v>37.26</v>
      </c>
      <c r="F104" s="102">
        <v>1079569.0272880634</v>
      </c>
      <c r="G104" s="9">
        <f t="shared" si="10"/>
        <v>41.471999999999994</v>
      </c>
      <c r="H104" s="102">
        <v>1145401.590769209</v>
      </c>
      <c r="I104" s="4"/>
      <c r="J104" s="138"/>
      <c r="K104" s="9">
        <v>9.540000000000001</v>
      </c>
      <c r="L104" s="9">
        <f t="shared" si="11"/>
        <v>39.84119999999999</v>
      </c>
      <c r="M104" s="102">
        <v>1113574.5483759833</v>
      </c>
      <c r="N104" s="9">
        <f t="shared" si="12"/>
        <v>44.91899999999999</v>
      </c>
      <c r="O104" s="102">
        <v>1124360.6745960584</v>
      </c>
      <c r="P104" s="9">
        <f t="shared" si="13"/>
        <v>49.996799999999986</v>
      </c>
      <c r="Q104" s="102">
        <v>1190299.505330603</v>
      </c>
      <c r="S104" s="93"/>
      <c r="T104" s="93"/>
      <c r="U104" s="10"/>
      <c r="V104" s="10"/>
      <c r="W104" s="93"/>
      <c r="X104" s="10"/>
      <c r="Y104" s="10"/>
      <c r="Z104" s="93"/>
    </row>
    <row r="105" spans="1:26" ht="12.75">
      <c r="A105" s="138"/>
      <c r="B105" s="8">
        <v>9.540000000000001</v>
      </c>
      <c r="C105" s="9">
        <f t="shared" si="8"/>
        <v>34.14960000000001</v>
      </c>
      <c r="D105" s="102">
        <v>1032121.4907315316</v>
      </c>
      <c r="E105" s="9">
        <f t="shared" si="9"/>
        <v>38.502</v>
      </c>
      <c r="F105" s="102">
        <v>1109961.461760392</v>
      </c>
      <c r="G105" s="9">
        <f t="shared" si="10"/>
        <v>42.8544</v>
      </c>
      <c r="H105" s="102">
        <v>1177441.1676692334</v>
      </c>
      <c r="I105" s="4"/>
      <c r="J105" s="138"/>
      <c r="K105" s="9">
        <v>9.84</v>
      </c>
      <c r="L105" s="9">
        <f t="shared" si="11"/>
        <v>41.1264</v>
      </c>
      <c r="M105" s="102">
        <v>1143966.982848312</v>
      </c>
      <c r="N105" s="9">
        <f t="shared" si="12"/>
        <v>46.36799999999999</v>
      </c>
      <c r="O105" s="102">
        <v>1156719.0532562821</v>
      </c>
      <c r="P105" s="9">
        <f t="shared" si="13"/>
        <v>51.609599999999986</v>
      </c>
      <c r="Q105" s="102">
        <v>1224358.1600452233</v>
      </c>
      <c r="S105" s="93"/>
      <c r="T105" s="93"/>
      <c r="U105" s="10"/>
      <c r="V105" s="10"/>
      <c r="W105" s="93"/>
      <c r="X105" s="10"/>
      <c r="Y105" s="10"/>
      <c r="Z105" s="93"/>
    </row>
    <row r="106" spans="1:26" ht="12.75">
      <c r="A106" s="138"/>
      <c r="B106" s="8">
        <v>9.84</v>
      </c>
      <c r="C106" s="9">
        <f t="shared" si="8"/>
        <v>35.251200000000004</v>
      </c>
      <c r="D106" s="102">
        <v>1060015.8254791647</v>
      </c>
      <c r="E106" s="9">
        <f t="shared" si="9"/>
        <v>39.744</v>
      </c>
      <c r="F106" s="102">
        <v>1140353.8962327205</v>
      </c>
      <c r="G106" s="9">
        <f t="shared" si="10"/>
        <v>44.236799999999995</v>
      </c>
      <c r="H106" s="102">
        <v>1209533.8781959582</v>
      </c>
      <c r="I106" s="4"/>
      <c r="J106" s="138"/>
      <c r="K106" s="9">
        <v>10.14</v>
      </c>
      <c r="L106" s="9">
        <f t="shared" si="11"/>
        <v>42.41159999999999</v>
      </c>
      <c r="M106" s="102">
        <v>1174412.5509473404</v>
      </c>
      <c r="N106" s="9">
        <f t="shared" si="12"/>
        <v>47.816999999999986</v>
      </c>
      <c r="O106" s="102">
        <v>1189077.4319165065</v>
      </c>
      <c r="P106" s="9">
        <f t="shared" si="13"/>
        <v>53.22239999999998</v>
      </c>
      <c r="Q106" s="102">
        <v>1258257.4138797433</v>
      </c>
      <c r="S106" s="93"/>
      <c r="T106" s="93"/>
      <c r="U106" s="10"/>
      <c r="V106" s="10"/>
      <c r="W106" s="93"/>
      <c r="X106" s="10"/>
      <c r="Y106" s="10"/>
      <c r="Z106" s="93"/>
    </row>
    <row r="107" spans="1:26" ht="12.75">
      <c r="A107" s="138"/>
      <c r="B107" s="8">
        <v>10.14</v>
      </c>
      <c r="C107" s="9">
        <f t="shared" si="8"/>
        <v>36.3528</v>
      </c>
      <c r="D107" s="102">
        <v>1088283.4210560317</v>
      </c>
      <c r="E107" s="9">
        <f t="shared" si="9"/>
        <v>40.986</v>
      </c>
      <c r="F107" s="102">
        <v>1170852.5979584486</v>
      </c>
      <c r="G107" s="9">
        <f t="shared" si="10"/>
        <v>45.61919999999999</v>
      </c>
      <c r="H107" s="102">
        <v>1241626.5887226826</v>
      </c>
      <c r="I107" s="4"/>
      <c r="J107" s="138"/>
      <c r="K107" s="9">
        <v>10.44</v>
      </c>
      <c r="L107" s="9">
        <f t="shared" si="11"/>
        <v>43.69679999999999</v>
      </c>
      <c r="M107" s="102">
        <v>1204804.9854196692</v>
      </c>
      <c r="N107" s="9">
        <f t="shared" si="12"/>
        <v>49.265999999999984</v>
      </c>
      <c r="O107" s="102">
        <v>1221435.8105767297</v>
      </c>
      <c r="P107" s="9">
        <f t="shared" si="13"/>
        <v>54.83519999999998</v>
      </c>
      <c r="Q107" s="102">
        <v>1292209.8013409635</v>
      </c>
      <c r="S107" s="93"/>
      <c r="T107" s="93"/>
      <c r="U107" s="10"/>
      <c r="V107" s="10"/>
      <c r="W107" s="93"/>
      <c r="X107" s="10"/>
      <c r="Y107" s="10"/>
      <c r="Z107" s="93"/>
    </row>
    <row r="108" spans="1:26" ht="12.75">
      <c r="A108" s="138"/>
      <c r="B108" s="8">
        <v>10.44</v>
      </c>
      <c r="C108" s="9">
        <f t="shared" si="8"/>
        <v>37.4544</v>
      </c>
      <c r="D108" s="102">
        <v>1116654.7001965742</v>
      </c>
      <c r="E108" s="9">
        <f t="shared" si="9"/>
        <v>42.227999999999994</v>
      </c>
      <c r="F108" s="102">
        <v>1201298.1660574772</v>
      </c>
      <c r="G108" s="9">
        <f t="shared" si="10"/>
        <v>47.00159999999999</v>
      </c>
      <c r="H108" s="102">
        <v>1273719.2992494074</v>
      </c>
      <c r="I108" s="4"/>
      <c r="J108" s="138"/>
      <c r="K108" s="9">
        <v>10.74</v>
      </c>
      <c r="L108" s="9">
        <f t="shared" si="11"/>
        <v>44.98199999999999</v>
      </c>
      <c r="M108" s="102">
        <v>1235197.4198919982</v>
      </c>
      <c r="N108" s="9">
        <f t="shared" si="12"/>
        <v>50.71499999999999</v>
      </c>
      <c r="O108" s="102">
        <v>1253794.189236954</v>
      </c>
      <c r="P108" s="9">
        <f t="shared" si="13"/>
        <v>56.447999999999986</v>
      </c>
      <c r="Q108" s="102">
        <v>1326162.188802184</v>
      </c>
      <c r="S108" s="93"/>
      <c r="T108" s="93"/>
      <c r="U108" s="10"/>
      <c r="V108" s="10"/>
      <c r="W108" s="93"/>
      <c r="X108" s="10"/>
      <c r="Y108" s="10"/>
      <c r="Z108" s="93"/>
    </row>
    <row r="109" spans="1:26" ht="12.75">
      <c r="A109" s="138"/>
      <c r="B109" s="8">
        <v>10.74</v>
      </c>
      <c r="C109" s="9">
        <f t="shared" si="8"/>
        <v>38.556000000000004</v>
      </c>
      <c r="D109" s="102">
        <v>1144818.612209765</v>
      </c>
      <c r="E109" s="9">
        <f t="shared" si="9"/>
        <v>43.47</v>
      </c>
      <c r="F109" s="102">
        <v>1231743.734156506</v>
      </c>
      <c r="G109" s="9">
        <f t="shared" si="10"/>
        <v>48.384</v>
      </c>
      <c r="H109" s="102">
        <v>1305812.0097761317</v>
      </c>
      <c r="I109" s="4"/>
      <c r="J109" s="138"/>
      <c r="K109" s="9">
        <v>11.040000000000001</v>
      </c>
      <c r="L109" s="9">
        <f t="shared" si="11"/>
        <v>46.267199999999995</v>
      </c>
      <c r="M109" s="102">
        <v>1265749.255244426</v>
      </c>
      <c r="N109" s="9">
        <f t="shared" si="12"/>
        <v>52.16399999999999</v>
      </c>
      <c r="O109" s="102">
        <v>1286152.5678971782</v>
      </c>
      <c r="P109" s="9">
        <f t="shared" si="13"/>
        <v>58.06079999999998</v>
      </c>
      <c r="Q109" s="102">
        <v>1360167.7098901041</v>
      </c>
      <c r="S109" s="93"/>
      <c r="T109" s="93"/>
      <c r="U109" s="10"/>
      <c r="V109" s="10"/>
      <c r="W109" s="93"/>
      <c r="X109" s="10"/>
      <c r="Y109" s="10"/>
      <c r="Z109" s="93"/>
    </row>
    <row r="110" spans="1:26" ht="12.75">
      <c r="A110" s="138"/>
      <c r="B110" s="8">
        <v>11.040000000000001</v>
      </c>
      <c r="C110" s="9">
        <f t="shared" si="8"/>
        <v>39.6576</v>
      </c>
      <c r="D110" s="102">
        <v>1173138.0495684699</v>
      </c>
      <c r="E110" s="9">
        <f t="shared" si="9"/>
        <v>44.711999999999996</v>
      </c>
      <c r="F110" s="102">
        <v>1262189.3022555343</v>
      </c>
      <c r="G110" s="9">
        <f t="shared" si="10"/>
        <v>49.7664</v>
      </c>
      <c r="H110" s="102">
        <v>1337851.5866761564</v>
      </c>
      <c r="I110" s="4"/>
      <c r="J110" s="138"/>
      <c r="K110" s="9">
        <v>11.34</v>
      </c>
      <c r="L110" s="9">
        <f t="shared" si="11"/>
        <v>47.55239999999999</v>
      </c>
      <c r="M110" s="102">
        <v>1296194.8233434544</v>
      </c>
      <c r="N110" s="9">
        <f t="shared" si="12"/>
        <v>53.612999999999985</v>
      </c>
      <c r="O110" s="102">
        <v>1318510.9465574017</v>
      </c>
      <c r="P110" s="9">
        <f t="shared" si="13"/>
        <v>59.67359999999998</v>
      </c>
      <c r="Q110" s="102">
        <v>1394226.3646047239</v>
      </c>
      <c r="S110" s="93"/>
      <c r="T110" s="93"/>
      <c r="U110" s="10"/>
      <c r="V110" s="10"/>
      <c r="W110" s="93"/>
      <c r="X110" s="10"/>
      <c r="Y110" s="10"/>
      <c r="Z110" s="93"/>
    </row>
    <row r="111" spans="1:26" ht="12.75">
      <c r="A111" s="138"/>
      <c r="B111" s="8">
        <v>11.34</v>
      </c>
      <c r="C111" s="9">
        <f t="shared" si="8"/>
        <v>40.7592</v>
      </c>
      <c r="D111" s="102">
        <v>1201350.3472447095</v>
      </c>
      <c r="E111" s="9">
        <f t="shared" si="9"/>
        <v>45.954</v>
      </c>
      <c r="F111" s="102">
        <v>1292688.003981263</v>
      </c>
      <c r="G111" s="9">
        <f t="shared" si="10"/>
        <v>51.148799999999994</v>
      </c>
      <c r="H111" s="102">
        <v>1369944.2972028812</v>
      </c>
      <c r="I111" s="4"/>
      <c r="J111" s="138"/>
      <c r="K111" s="9">
        <v>11.64</v>
      </c>
      <c r="L111" s="9">
        <f t="shared" si="11"/>
        <v>48.837599999999995</v>
      </c>
      <c r="M111" s="102">
        <v>1326587.2578157836</v>
      </c>
      <c r="N111" s="9">
        <f t="shared" si="12"/>
        <v>55.06199999999999</v>
      </c>
      <c r="O111" s="102">
        <v>1350869.325217626</v>
      </c>
      <c r="P111" s="9">
        <f t="shared" si="13"/>
        <v>61.286399999999986</v>
      </c>
      <c r="Q111" s="102">
        <v>1428231.8856926442</v>
      </c>
      <c r="S111" s="93"/>
      <c r="T111" s="93"/>
      <c r="U111" s="10"/>
      <c r="V111" s="10"/>
      <c r="W111" s="93"/>
      <c r="X111" s="10"/>
      <c r="Y111" s="10"/>
      <c r="Z111" s="93"/>
    </row>
    <row r="112" spans="1:26" ht="12.75">
      <c r="A112" s="138"/>
      <c r="B112" s="8">
        <v>11.64</v>
      </c>
      <c r="C112" s="9">
        <f t="shared" si="8"/>
        <v>41.8608</v>
      </c>
      <c r="D112" s="102">
        <v>1229617.9428215763</v>
      </c>
      <c r="E112" s="9">
        <f t="shared" si="9"/>
        <v>47.196</v>
      </c>
      <c r="F112" s="102">
        <v>1323027.3048268913</v>
      </c>
      <c r="G112" s="9">
        <f t="shared" si="10"/>
        <v>52.53119999999999</v>
      </c>
      <c r="H112" s="102">
        <v>1401930.7404762062</v>
      </c>
      <c r="I112" s="4"/>
      <c r="J112" s="138"/>
      <c r="K112" s="9">
        <v>11.94</v>
      </c>
      <c r="L112" s="9">
        <f t="shared" si="11"/>
        <v>50.122799999999984</v>
      </c>
      <c r="M112" s="102">
        <v>1357139.0931682112</v>
      </c>
      <c r="N112" s="9">
        <f t="shared" si="12"/>
        <v>56.51099999999998</v>
      </c>
      <c r="O112" s="102">
        <v>1383227.7038778507</v>
      </c>
      <c r="P112" s="9">
        <f t="shared" si="13"/>
        <v>62.89919999999997</v>
      </c>
      <c r="Q112" s="102">
        <v>1462237.4067805645</v>
      </c>
      <c r="S112" s="93"/>
      <c r="T112" s="93"/>
      <c r="U112" s="10"/>
      <c r="V112" s="10"/>
      <c r="W112" s="93"/>
      <c r="X112" s="10"/>
      <c r="Y112" s="10"/>
      <c r="Z112" s="93"/>
    </row>
    <row r="113" spans="1:26" ht="12.75">
      <c r="A113" s="138"/>
      <c r="B113" s="8">
        <v>11.94</v>
      </c>
      <c r="C113" s="9">
        <f t="shared" si="8"/>
        <v>42.962399999999995</v>
      </c>
      <c r="D113" s="102">
        <v>1257937.3801802811</v>
      </c>
      <c r="E113" s="9">
        <f t="shared" si="9"/>
        <v>48.437999999999995</v>
      </c>
      <c r="F113" s="102">
        <v>1353472.8729259202</v>
      </c>
      <c r="G113" s="9">
        <f t="shared" si="10"/>
        <v>53.91359999999999</v>
      </c>
      <c r="H113" s="102">
        <v>1434076.5846296304</v>
      </c>
      <c r="I113" s="4"/>
      <c r="J113" s="138"/>
      <c r="K113" s="9">
        <v>12.24</v>
      </c>
      <c r="L113" s="9">
        <f t="shared" si="11"/>
        <v>51.407999999999994</v>
      </c>
      <c r="M113" s="102">
        <v>1387531.5276405392</v>
      </c>
      <c r="N113" s="9">
        <f t="shared" si="12"/>
        <v>57.95999999999999</v>
      </c>
      <c r="O113" s="102">
        <v>1415532.948911374</v>
      </c>
      <c r="P113" s="9">
        <f t="shared" si="13"/>
        <v>64.51199999999999</v>
      </c>
      <c r="Q113" s="102">
        <v>1496296.0614951844</v>
      </c>
      <c r="S113" s="93"/>
      <c r="T113" s="93"/>
      <c r="U113" s="10"/>
      <c r="V113" s="10"/>
      <c r="W113" s="93"/>
      <c r="X113" s="10"/>
      <c r="Y113" s="10"/>
      <c r="Z113" s="93"/>
    </row>
    <row r="114" spans="1:26" ht="12.75">
      <c r="A114" s="138"/>
      <c r="B114" s="8">
        <v>12.24</v>
      </c>
      <c r="C114" s="9">
        <f t="shared" si="8"/>
        <v>44.06400000000001</v>
      </c>
      <c r="D114" s="102">
        <v>1286204.975757148</v>
      </c>
      <c r="E114" s="9">
        <f t="shared" si="9"/>
        <v>49.68</v>
      </c>
      <c r="F114" s="102">
        <v>1383971.5746516483</v>
      </c>
      <c r="G114" s="9">
        <f t="shared" si="10"/>
        <v>55.29599999999999</v>
      </c>
      <c r="H114" s="102">
        <v>1466063.0279029557</v>
      </c>
      <c r="I114" s="4"/>
      <c r="J114" s="138"/>
      <c r="K114" s="9">
        <v>12.540000000000001</v>
      </c>
      <c r="L114" s="9">
        <f t="shared" si="11"/>
        <v>52.6932</v>
      </c>
      <c r="M114" s="102">
        <v>1417923.9621128684</v>
      </c>
      <c r="N114" s="9">
        <f t="shared" si="12"/>
        <v>59.40899999999999</v>
      </c>
      <c r="O114" s="102">
        <v>1447891.327571598</v>
      </c>
      <c r="P114" s="9">
        <f t="shared" si="13"/>
        <v>66.12479999999998</v>
      </c>
      <c r="Q114" s="102">
        <v>1530142.1817030055</v>
      </c>
      <c r="S114" s="93"/>
      <c r="T114" s="93"/>
      <c r="U114" s="10"/>
      <c r="V114" s="10"/>
      <c r="W114" s="93"/>
      <c r="X114" s="10"/>
      <c r="Y114" s="10"/>
      <c r="Z114" s="93"/>
    </row>
    <row r="115" spans="1:26" ht="12.75">
      <c r="A115" s="138"/>
      <c r="B115" s="8">
        <v>12.540000000000001</v>
      </c>
      <c r="C115" s="9">
        <f t="shared" si="8"/>
        <v>45.165600000000005</v>
      </c>
      <c r="D115" s="102">
        <v>1314420.7295521768</v>
      </c>
      <c r="E115" s="9">
        <f t="shared" si="9"/>
        <v>50.922</v>
      </c>
      <c r="F115" s="102">
        <v>1414417.1427506767</v>
      </c>
      <c r="G115" s="9">
        <f t="shared" si="10"/>
        <v>56.678399999999996</v>
      </c>
      <c r="H115" s="102">
        <v>1498262.00568308</v>
      </c>
      <c r="I115" s="4"/>
      <c r="J115" s="138"/>
      <c r="K115" s="9">
        <v>12.84</v>
      </c>
      <c r="L115" s="9">
        <f t="shared" si="11"/>
        <v>53.978399999999986</v>
      </c>
      <c r="M115" s="102">
        <v>1448316.3965851972</v>
      </c>
      <c r="N115" s="9">
        <f t="shared" si="12"/>
        <v>60.85799999999998</v>
      </c>
      <c r="O115" s="102">
        <v>1480249.7062318218</v>
      </c>
      <c r="P115" s="9">
        <f t="shared" si="13"/>
        <v>67.73759999999997</v>
      </c>
      <c r="Q115" s="102">
        <v>1564147.702790925</v>
      </c>
      <c r="S115" s="93"/>
      <c r="T115" s="93"/>
      <c r="U115" s="10"/>
      <c r="V115" s="10"/>
      <c r="W115" s="93"/>
      <c r="X115" s="10"/>
      <c r="Y115" s="10"/>
      <c r="Z115" s="93"/>
    </row>
    <row r="116" spans="1:26" ht="12.75">
      <c r="A116" s="138"/>
      <c r="B116" s="8">
        <v>12.84</v>
      </c>
      <c r="C116" s="9">
        <f t="shared" si="8"/>
        <v>46.2672</v>
      </c>
      <c r="D116" s="102">
        <v>1342688.3251290435</v>
      </c>
      <c r="E116" s="9">
        <f t="shared" si="9"/>
        <v>52.163999999999994</v>
      </c>
      <c r="F116" s="102">
        <v>1444968.9781031047</v>
      </c>
      <c r="G116" s="9">
        <f t="shared" si="10"/>
        <v>58.06079999999999</v>
      </c>
      <c r="H116" s="102">
        <v>1530354.7162098042</v>
      </c>
      <c r="I116" s="4"/>
      <c r="J116" s="138"/>
      <c r="K116" s="9">
        <v>13.14</v>
      </c>
      <c r="L116" s="9">
        <f t="shared" si="11"/>
        <v>55.2636</v>
      </c>
      <c r="M116" s="102">
        <v>1478868.2319376254</v>
      </c>
      <c r="N116" s="9">
        <f t="shared" si="12"/>
        <v>62.30699999999999</v>
      </c>
      <c r="O116" s="102">
        <v>1512608.084892046</v>
      </c>
      <c r="P116" s="9">
        <f t="shared" si="13"/>
        <v>69.35039999999998</v>
      </c>
      <c r="Q116" s="102">
        <v>1598153.2238788449</v>
      </c>
      <c r="S116" s="93"/>
      <c r="T116" s="93"/>
      <c r="U116" s="10"/>
      <c r="V116" s="10"/>
      <c r="W116" s="93"/>
      <c r="X116" s="10"/>
      <c r="Y116" s="10"/>
      <c r="Z116" s="93"/>
    </row>
    <row r="117" spans="1:26" ht="12.75">
      <c r="A117" s="138"/>
      <c r="B117" s="8">
        <v>13.14</v>
      </c>
      <c r="C117" s="9">
        <f t="shared" si="8"/>
        <v>47.36880000000001</v>
      </c>
      <c r="D117" s="102">
        <v>1371007.7624877484</v>
      </c>
      <c r="E117" s="9">
        <f t="shared" si="9"/>
        <v>53.406</v>
      </c>
      <c r="F117" s="102">
        <v>1475308.278948734</v>
      </c>
      <c r="G117" s="9">
        <f t="shared" si="10"/>
        <v>59.4432</v>
      </c>
      <c r="H117" s="102">
        <v>1562394.2931098284</v>
      </c>
      <c r="I117" s="4"/>
      <c r="J117" s="138"/>
      <c r="K117" s="9">
        <v>13.44</v>
      </c>
      <c r="L117" s="9">
        <f t="shared" si="11"/>
        <v>56.54879999999999</v>
      </c>
      <c r="M117" s="102">
        <v>1509260.666409954</v>
      </c>
      <c r="N117" s="9">
        <f t="shared" si="12"/>
        <v>63.755999999999986</v>
      </c>
      <c r="O117" s="102">
        <v>1544966.46355227</v>
      </c>
      <c r="P117" s="9">
        <f t="shared" si="13"/>
        <v>70.96319999999997</v>
      </c>
      <c r="Q117" s="102">
        <v>1632158.744966765</v>
      </c>
      <c r="S117" s="93"/>
      <c r="T117" s="93"/>
      <c r="U117" s="10"/>
      <c r="V117" s="10"/>
      <c r="W117" s="93"/>
      <c r="X117" s="10"/>
      <c r="Y117" s="10"/>
      <c r="Z117" s="93"/>
    </row>
    <row r="118" spans="1:26" ht="12.75">
      <c r="A118" s="138"/>
      <c r="B118" s="8">
        <v>13.44</v>
      </c>
      <c r="C118" s="9">
        <f t="shared" si="8"/>
        <v>48.4704</v>
      </c>
      <c r="D118" s="102">
        <v>1399220.0601639878</v>
      </c>
      <c r="E118" s="9">
        <f t="shared" si="9"/>
        <v>54.64799999999999</v>
      </c>
      <c r="F118" s="102">
        <v>1505806.9806744617</v>
      </c>
      <c r="G118" s="9">
        <f t="shared" si="10"/>
        <v>60.82559999999999</v>
      </c>
      <c r="H118" s="102">
        <v>1594380.7363831534</v>
      </c>
      <c r="I118" s="4"/>
      <c r="J118" s="138"/>
      <c r="K118" s="9">
        <v>13.74</v>
      </c>
      <c r="L118" s="9">
        <f t="shared" si="11"/>
        <v>57.83399999999999</v>
      </c>
      <c r="M118" s="102">
        <v>1539812.5017623818</v>
      </c>
      <c r="N118" s="9">
        <f t="shared" si="12"/>
        <v>65.20499999999998</v>
      </c>
      <c r="O118" s="102">
        <v>1577324.842212494</v>
      </c>
      <c r="P118" s="9">
        <f t="shared" si="13"/>
        <v>72.57599999999998</v>
      </c>
      <c r="Q118" s="102">
        <v>1666217.3996813851</v>
      </c>
      <c r="S118" s="93"/>
      <c r="T118" s="93"/>
      <c r="U118" s="10"/>
      <c r="V118" s="10"/>
      <c r="W118" s="93"/>
      <c r="X118" s="10"/>
      <c r="Y118" s="10"/>
      <c r="Z118" s="93"/>
    </row>
    <row r="119" spans="1:26" ht="12.75">
      <c r="A119" s="138"/>
      <c r="B119" s="8">
        <v>13.74</v>
      </c>
      <c r="C119" s="9">
        <f t="shared" si="8"/>
        <v>49.572</v>
      </c>
      <c r="D119" s="102">
        <v>1427539.4975226927</v>
      </c>
      <c r="E119" s="9">
        <f t="shared" si="9"/>
        <v>55.89</v>
      </c>
      <c r="F119" s="102">
        <v>1536199.415146791</v>
      </c>
      <c r="G119" s="9">
        <f t="shared" si="10"/>
        <v>62.20799999999999</v>
      </c>
      <c r="H119" s="102">
        <v>1626579.7141632785</v>
      </c>
      <c r="I119" s="4"/>
      <c r="J119" s="138"/>
      <c r="K119" s="9">
        <v>14.040000000000001</v>
      </c>
      <c r="L119" s="9">
        <f t="shared" si="11"/>
        <v>59.11919999999999</v>
      </c>
      <c r="M119" s="102">
        <v>1570258.0698614107</v>
      </c>
      <c r="N119" s="9">
        <f t="shared" si="12"/>
        <v>66.65399999999998</v>
      </c>
      <c r="O119" s="102">
        <v>1609683.2208727184</v>
      </c>
      <c r="P119" s="9">
        <f t="shared" si="13"/>
        <v>74.18879999999999</v>
      </c>
      <c r="Q119" s="102">
        <v>1700116.653515905</v>
      </c>
      <c r="S119" s="93"/>
      <c r="T119" s="93"/>
      <c r="U119" s="10"/>
      <c r="V119" s="10"/>
      <c r="W119" s="93"/>
      <c r="X119" s="10"/>
      <c r="Y119" s="10"/>
      <c r="Z119" s="93"/>
    </row>
    <row r="120" spans="1:26" ht="12.75">
      <c r="A120" s="138"/>
      <c r="B120" s="8">
        <v>14.040000000000001</v>
      </c>
      <c r="C120" s="9">
        <f t="shared" si="8"/>
        <v>50.67360000000001</v>
      </c>
      <c r="D120" s="102">
        <v>1455807.0930995594</v>
      </c>
      <c r="E120" s="9">
        <f t="shared" si="9"/>
        <v>57.132000000000005</v>
      </c>
      <c r="F120" s="102">
        <v>1566591.8496191194</v>
      </c>
      <c r="G120" s="9">
        <f t="shared" si="10"/>
        <v>63.5904</v>
      </c>
      <c r="H120" s="102">
        <v>1658566.1574366034</v>
      </c>
      <c r="I120" s="4"/>
      <c r="J120" s="138"/>
      <c r="K120" s="9">
        <v>14.34</v>
      </c>
      <c r="L120" s="9">
        <f t="shared" si="11"/>
        <v>60.404399999999995</v>
      </c>
      <c r="M120" s="102">
        <v>1600650.5043337385</v>
      </c>
      <c r="N120" s="9">
        <f t="shared" si="12"/>
        <v>68.10299999999998</v>
      </c>
      <c r="O120" s="102">
        <v>1645389.0180150343</v>
      </c>
      <c r="P120" s="9">
        <f t="shared" si="13"/>
        <v>75.80159999999998</v>
      </c>
      <c r="Q120" s="102">
        <v>1734122.1746038254</v>
      </c>
      <c r="S120" s="93"/>
      <c r="T120" s="93"/>
      <c r="U120" s="10"/>
      <c r="V120" s="10"/>
      <c r="W120" s="93"/>
      <c r="X120" s="10"/>
      <c r="Y120" s="10"/>
      <c r="Z120" s="93"/>
    </row>
    <row r="121" spans="1:26" ht="12.75">
      <c r="A121" s="138"/>
      <c r="B121" s="8">
        <v>14.34</v>
      </c>
      <c r="C121" s="9">
        <f t="shared" si="8"/>
        <v>51.7752</v>
      </c>
      <c r="D121" s="102">
        <v>1484022.8468945886</v>
      </c>
      <c r="E121" s="9">
        <f t="shared" si="9"/>
        <v>58.373999999999995</v>
      </c>
      <c r="F121" s="102">
        <v>1597090.5513448475</v>
      </c>
      <c r="G121" s="9">
        <f t="shared" si="10"/>
        <v>64.97279999999999</v>
      </c>
      <c r="H121" s="102">
        <v>1690712.0015900275</v>
      </c>
      <c r="I121" s="4"/>
      <c r="J121" s="138"/>
      <c r="K121" s="9">
        <v>14.64</v>
      </c>
      <c r="L121" s="9">
        <f t="shared" si="11"/>
        <v>61.68959999999999</v>
      </c>
      <c r="M121" s="102">
        <v>1631042.938806068</v>
      </c>
      <c r="N121" s="9">
        <f t="shared" si="12"/>
        <v>69.55199999999998</v>
      </c>
      <c r="O121" s="102">
        <v>1674399.9781931662</v>
      </c>
      <c r="P121" s="9">
        <f t="shared" si="13"/>
        <v>77.41439999999997</v>
      </c>
      <c r="Q121" s="102">
        <v>1768021.4284383454</v>
      </c>
      <c r="S121" s="93"/>
      <c r="T121" s="93"/>
      <c r="U121" s="10"/>
      <c r="V121" s="10"/>
      <c r="W121" s="93"/>
      <c r="X121" s="10"/>
      <c r="Y121" s="10"/>
      <c r="Z121" s="93"/>
    </row>
    <row r="122" spans="1:26" ht="12.75">
      <c r="A122" s="138"/>
      <c r="B122" s="8">
        <v>14.64</v>
      </c>
      <c r="C122" s="9">
        <f t="shared" si="8"/>
        <v>52.8768</v>
      </c>
      <c r="D122" s="102">
        <v>1512394.126035131</v>
      </c>
      <c r="E122" s="9">
        <f t="shared" si="9"/>
        <v>59.616</v>
      </c>
      <c r="F122" s="102">
        <v>1627536.1194438757</v>
      </c>
      <c r="G122" s="9">
        <f t="shared" si="10"/>
        <v>66.3552</v>
      </c>
      <c r="H122" s="102">
        <v>1722698.4448633527</v>
      </c>
      <c r="I122" s="4"/>
      <c r="J122" s="138"/>
      <c r="K122" s="9">
        <v>14.94</v>
      </c>
      <c r="L122" s="9">
        <f t="shared" si="11"/>
        <v>62.97479999999999</v>
      </c>
      <c r="M122" s="102">
        <v>1661435.3732783967</v>
      </c>
      <c r="N122" s="9">
        <f t="shared" si="12"/>
        <v>71.00099999999998</v>
      </c>
      <c r="O122" s="102">
        <v>1706758.35685339</v>
      </c>
      <c r="P122" s="9">
        <f t="shared" si="13"/>
        <v>79.02719999999998</v>
      </c>
      <c r="Q122" s="102">
        <v>1802026.9495262655</v>
      </c>
      <c r="S122" s="93"/>
      <c r="T122" s="93"/>
      <c r="U122" s="10"/>
      <c r="V122" s="10"/>
      <c r="W122" s="93"/>
      <c r="X122" s="10"/>
      <c r="Y122" s="10"/>
      <c r="Z122" s="93"/>
    </row>
    <row r="123" spans="1:26" ht="12.75">
      <c r="A123" s="138"/>
      <c r="B123" s="8">
        <v>14.94</v>
      </c>
      <c r="C123" s="9">
        <f t="shared" si="8"/>
        <v>53.9784</v>
      </c>
      <c r="D123" s="102">
        <v>1540661.721611998</v>
      </c>
      <c r="E123" s="9">
        <f t="shared" si="9"/>
        <v>60.858</v>
      </c>
      <c r="F123" s="102">
        <v>1658087.9547963047</v>
      </c>
      <c r="G123" s="9">
        <f t="shared" si="10"/>
        <v>67.73759999999999</v>
      </c>
      <c r="H123" s="102">
        <v>1755003.6898968762</v>
      </c>
      <c r="I123" s="4"/>
      <c r="J123" s="138"/>
      <c r="K123" s="9">
        <v>15.24</v>
      </c>
      <c r="L123" s="9">
        <f t="shared" si="11"/>
        <v>64.25999999999999</v>
      </c>
      <c r="M123" s="102">
        <v>1691934.0750041245</v>
      </c>
      <c r="N123" s="9">
        <f t="shared" si="12"/>
        <v>72.44999999999997</v>
      </c>
      <c r="O123" s="102">
        <v>1739116.7355136136</v>
      </c>
      <c r="P123" s="9">
        <f t="shared" si="13"/>
        <v>80.63999999999997</v>
      </c>
      <c r="Q123" s="102">
        <v>1836085.6042408848</v>
      </c>
      <c r="S123" s="93"/>
      <c r="T123" s="93"/>
      <c r="U123" s="10"/>
      <c r="V123" s="10"/>
      <c r="W123" s="93"/>
      <c r="X123" s="10"/>
      <c r="Y123" s="10"/>
      <c r="Z123" s="93"/>
    </row>
    <row r="124" spans="1:26" ht="12.75">
      <c r="A124" s="138"/>
      <c r="B124" s="8">
        <v>15.24</v>
      </c>
      <c r="C124" s="9">
        <f t="shared" si="8"/>
        <v>55.08</v>
      </c>
      <c r="D124" s="102">
        <v>1568822.1775063996</v>
      </c>
      <c r="E124" s="9">
        <f t="shared" si="9"/>
        <v>62.099999999999994</v>
      </c>
      <c r="F124" s="102">
        <v>1688427.255641933</v>
      </c>
      <c r="G124" s="9">
        <f t="shared" si="10"/>
        <v>69.11999999999999</v>
      </c>
      <c r="H124" s="102">
        <v>1786990.1331702007</v>
      </c>
      <c r="I124" s="4"/>
      <c r="J124" s="138"/>
      <c r="K124" s="9">
        <v>15.540000000000001</v>
      </c>
      <c r="L124" s="9">
        <f t="shared" si="11"/>
        <v>65.5452</v>
      </c>
      <c r="M124" s="102">
        <v>1722379.643103153</v>
      </c>
      <c r="N124" s="9">
        <f t="shared" si="12"/>
        <v>73.89899999999999</v>
      </c>
      <c r="O124" s="102">
        <v>1771475.1141738377</v>
      </c>
      <c r="P124" s="9">
        <f t="shared" si="13"/>
        <v>82.25279999999998</v>
      </c>
      <c r="Q124" s="102">
        <v>1870091.1253288053</v>
      </c>
      <c r="S124" s="93"/>
      <c r="T124" s="93"/>
      <c r="U124" s="10"/>
      <c r="V124" s="10"/>
      <c r="W124" s="93"/>
      <c r="X124" s="10"/>
      <c r="Y124" s="10"/>
      <c r="Z124" s="93"/>
    </row>
    <row r="125" spans="1:26" ht="12.75">
      <c r="A125" s="138"/>
      <c r="B125" s="8">
        <v>15.540000000000001</v>
      </c>
      <c r="C125" s="9">
        <f t="shared" si="8"/>
        <v>56.1816</v>
      </c>
      <c r="D125" s="102">
        <v>1597196.9127657316</v>
      </c>
      <c r="E125" s="9">
        <f t="shared" si="9"/>
        <v>63.342</v>
      </c>
      <c r="F125" s="102">
        <v>1718925.9573676612</v>
      </c>
      <c r="G125" s="9">
        <f t="shared" si="10"/>
        <v>70.5024</v>
      </c>
      <c r="H125" s="102">
        <v>1819082.8436969258</v>
      </c>
      <c r="I125" s="4"/>
      <c r="J125" s="138"/>
      <c r="K125" s="9">
        <v>15.84</v>
      </c>
      <c r="L125" s="9">
        <f t="shared" si="11"/>
        <v>66.83039999999998</v>
      </c>
      <c r="M125" s="102">
        <v>1752931.478455581</v>
      </c>
      <c r="N125" s="9">
        <f t="shared" si="12"/>
        <v>75.34799999999997</v>
      </c>
      <c r="O125" s="102">
        <v>1803833.4928340612</v>
      </c>
      <c r="P125" s="9">
        <f t="shared" si="13"/>
        <v>83.86559999999996</v>
      </c>
      <c r="Q125" s="102">
        <v>1904043.5127900261</v>
      </c>
      <c r="S125" s="93"/>
      <c r="T125" s="93"/>
      <c r="U125" s="10"/>
      <c r="V125" s="10"/>
      <c r="W125" s="93"/>
      <c r="X125" s="10"/>
      <c r="Y125" s="10"/>
      <c r="Z125" s="93"/>
    </row>
    <row r="126" spans="1:26" ht="12.75">
      <c r="A126" s="138"/>
      <c r="B126" s="8">
        <v>15.84</v>
      </c>
      <c r="C126" s="9">
        <f t="shared" si="8"/>
        <v>57.2832</v>
      </c>
      <c r="D126" s="102">
        <v>1625464.508342598</v>
      </c>
      <c r="E126" s="9">
        <f t="shared" si="9"/>
        <v>64.58399999999999</v>
      </c>
      <c r="F126" s="102">
        <v>1749318.3918399895</v>
      </c>
      <c r="G126" s="9">
        <f t="shared" si="10"/>
        <v>71.88479999999998</v>
      </c>
      <c r="H126" s="102">
        <v>1851016.1533435504</v>
      </c>
      <c r="I126" s="4"/>
      <c r="J126" s="138"/>
      <c r="K126" s="9">
        <v>16.139999999999997</v>
      </c>
      <c r="L126" s="9">
        <f t="shared" si="11"/>
        <v>68.11559999999997</v>
      </c>
      <c r="M126" s="102">
        <v>1783377.04655461</v>
      </c>
      <c r="N126" s="9">
        <f t="shared" si="12"/>
        <v>76.79699999999997</v>
      </c>
      <c r="O126" s="102">
        <v>1836191.8714942853</v>
      </c>
      <c r="P126" s="9">
        <f t="shared" si="13"/>
        <v>85.47839999999995</v>
      </c>
      <c r="Q126" s="102">
        <v>1937995.900251246</v>
      </c>
      <c r="S126" s="93"/>
      <c r="T126" s="93"/>
      <c r="U126" s="10"/>
      <c r="V126" s="10"/>
      <c r="W126" s="93"/>
      <c r="X126" s="10"/>
      <c r="Y126" s="10"/>
      <c r="Z126" s="93"/>
    </row>
    <row r="127" spans="1:26" ht="12.75">
      <c r="A127" s="138"/>
      <c r="B127" s="8">
        <v>16.139999999999997</v>
      </c>
      <c r="C127" s="9">
        <f t="shared" si="8"/>
        <v>58.38479999999999</v>
      </c>
      <c r="D127" s="102">
        <v>1653732.1039194649</v>
      </c>
      <c r="E127" s="9">
        <f t="shared" si="9"/>
        <v>65.82599999999998</v>
      </c>
      <c r="F127" s="102">
        <v>1779710.8263123182</v>
      </c>
      <c r="G127" s="9">
        <f t="shared" si="10"/>
        <v>73.26719999999997</v>
      </c>
      <c r="H127" s="102">
        <v>1883215.1311236746</v>
      </c>
      <c r="I127" s="4"/>
      <c r="J127" s="138"/>
      <c r="K127" s="9">
        <v>16.439999999999998</v>
      </c>
      <c r="L127" s="9">
        <f t="shared" si="11"/>
        <v>69.40079999999999</v>
      </c>
      <c r="M127" s="102">
        <v>1813769.4810269382</v>
      </c>
      <c r="N127" s="9">
        <f t="shared" si="12"/>
        <v>78.24599999999998</v>
      </c>
      <c r="O127" s="102">
        <v>1868550.2501545094</v>
      </c>
      <c r="P127" s="9">
        <f t="shared" si="13"/>
        <v>87.09119999999997</v>
      </c>
      <c r="Q127" s="102">
        <v>1972001.4213391664</v>
      </c>
      <c r="S127" s="93"/>
      <c r="T127" s="93"/>
      <c r="U127" s="10"/>
      <c r="V127" s="10"/>
      <c r="W127" s="93"/>
      <c r="X127" s="10"/>
      <c r="Y127" s="10"/>
      <c r="Z127" s="93"/>
    </row>
    <row r="128" spans="1:26" ht="12.75">
      <c r="A128" s="138"/>
      <c r="B128" s="8">
        <v>16.439999999999998</v>
      </c>
      <c r="C128" s="9">
        <f t="shared" si="8"/>
        <v>59.4864</v>
      </c>
      <c r="D128" s="102">
        <v>1681999.699496332</v>
      </c>
      <c r="E128" s="9">
        <f t="shared" si="9"/>
        <v>67.068</v>
      </c>
      <c r="F128" s="102">
        <v>1810209.5280380463</v>
      </c>
      <c r="G128" s="9">
        <f t="shared" si="10"/>
        <v>74.64959999999999</v>
      </c>
      <c r="H128" s="102">
        <v>1915201.5743969998</v>
      </c>
      <c r="I128" s="4"/>
      <c r="J128" s="138"/>
      <c r="K128" s="9">
        <v>16.74</v>
      </c>
      <c r="L128" s="9">
        <f t="shared" si="11"/>
        <v>70.68599999999998</v>
      </c>
      <c r="M128" s="102">
        <v>1844161.9154992667</v>
      </c>
      <c r="N128" s="9">
        <f t="shared" si="12"/>
        <v>79.69499999999998</v>
      </c>
      <c r="O128" s="102">
        <v>1900908.6288147334</v>
      </c>
      <c r="P128" s="9">
        <f t="shared" si="13"/>
        <v>88.70399999999997</v>
      </c>
      <c r="Q128" s="102">
        <v>2006006.9424270864</v>
      </c>
      <c r="S128" s="93"/>
      <c r="T128" s="93"/>
      <c r="U128" s="10"/>
      <c r="V128" s="10"/>
      <c r="W128" s="93"/>
      <c r="X128" s="10"/>
      <c r="Y128" s="10"/>
      <c r="Z128" s="93"/>
    </row>
    <row r="129" spans="1:26" ht="12.75">
      <c r="A129" s="138"/>
      <c r="B129" s="8">
        <v>16.74</v>
      </c>
      <c r="C129" s="9">
        <f t="shared" si="8"/>
        <v>60.588</v>
      </c>
      <c r="D129" s="102">
        <v>1710263.8389544096</v>
      </c>
      <c r="E129" s="9">
        <f t="shared" si="9"/>
        <v>68.30999999999999</v>
      </c>
      <c r="F129" s="102">
        <v>1840655.0961370748</v>
      </c>
      <c r="G129" s="9">
        <f t="shared" si="10"/>
        <v>76.03199999999998</v>
      </c>
      <c r="H129" s="102">
        <v>1947347.4185504245</v>
      </c>
      <c r="I129" s="4"/>
      <c r="J129" s="138"/>
      <c r="K129" s="9">
        <v>17.04</v>
      </c>
      <c r="L129" s="9">
        <f t="shared" si="11"/>
        <v>71.9712</v>
      </c>
      <c r="M129" s="102">
        <v>1874554.349971595</v>
      </c>
      <c r="N129" s="9">
        <f t="shared" si="12"/>
        <v>81.14399999999998</v>
      </c>
      <c r="O129" s="102">
        <v>1933267.007474958</v>
      </c>
      <c r="P129" s="9">
        <f t="shared" si="13"/>
        <v>90.31679999999997</v>
      </c>
      <c r="Q129" s="102">
        <v>2040012.4635150058</v>
      </c>
      <c r="S129" s="93"/>
      <c r="T129" s="93"/>
      <c r="U129" s="10"/>
      <c r="V129" s="10"/>
      <c r="W129" s="93"/>
      <c r="X129" s="10"/>
      <c r="Y129" s="10"/>
      <c r="Z129" s="93"/>
    </row>
    <row r="130" spans="1:26" ht="12.75">
      <c r="A130" s="138"/>
      <c r="B130" s="8">
        <v>17.04</v>
      </c>
      <c r="C130" s="9">
        <f t="shared" si="8"/>
        <v>61.689600000000006</v>
      </c>
      <c r="D130" s="102">
        <v>1738531.4345312763</v>
      </c>
      <c r="E130" s="9">
        <f t="shared" si="9"/>
        <v>69.55199999999999</v>
      </c>
      <c r="F130" s="102">
        <v>1871047.530609403</v>
      </c>
      <c r="G130" s="9">
        <f t="shared" si="10"/>
        <v>77.41439999999999</v>
      </c>
      <c r="H130" s="102">
        <v>1979280.7281970498</v>
      </c>
      <c r="I130" s="4"/>
      <c r="J130" s="138"/>
      <c r="K130" s="9">
        <v>17.34</v>
      </c>
      <c r="L130" s="9">
        <f t="shared" si="11"/>
        <v>73.2564</v>
      </c>
      <c r="M130" s="102">
        <v>1905015.8581586338</v>
      </c>
      <c r="N130" s="9">
        <f t="shared" si="12"/>
        <v>82.59299999999999</v>
      </c>
      <c r="O130" s="102">
        <v>1965625.3861351814</v>
      </c>
      <c r="P130" s="9">
        <f t="shared" si="13"/>
        <v>91.92959999999998</v>
      </c>
      <c r="Q130" s="102">
        <v>2074017.9846029263</v>
      </c>
      <c r="S130" s="93"/>
      <c r="T130" s="93"/>
      <c r="U130" s="10"/>
      <c r="V130" s="10"/>
      <c r="W130" s="93"/>
      <c r="X130" s="10"/>
      <c r="Y130" s="10"/>
      <c r="Z130" s="93"/>
    </row>
    <row r="131" spans="1:26" ht="12.75">
      <c r="A131" s="138"/>
      <c r="B131" s="8">
        <v>17.34</v>
      </c>
      <c r="C131" s="9">
        <f t="shared" si="8"/>
        <v>62.79120000000001</v>
      </c>
      <c r="D131" s="102">
        <v>1766906.1697906083</v>
      </c>
      <c r="E131" s="9">
        <f t="shared" si="9"/>
        <v>70.79400000000001</v>
      </c>
      <c r="F131" s="102">
        <v>1901546.2323351318</v>
      </c>
      <c r="G131" s="9">
        <f t="shared" si="10"/>
        <v>78.7968</v>
      </c>
      <c r="H131" s="102">
        <v>2011373.438723774</v>
      </c>
      <c r="I131" s="4"/>
      <c r="J131" s="138"/>
      <c r="K131" s="9">
        <v>17.639999999999997</v>
      </c>
      <c r="L131" s="9">
        <f t="shared" si="11"/>
        <v>74.54159999999999</v>
      </c>
      <c r="M131" s="102">
        <v>1935498.619796352</v>
      </c>
      <c r="N131" s="9">
        <f t="shared" si="12"/>
        <v>84.04199999999997</v>
      </c>
      <c r="O131" s="102">
        <v>1997983.764795406</v>
      </c>
      <c r="P131" s="9">
        <f t="shared" si="13"/>
        <v>93.54239999999997</v>
      </c>
      <c r="Q131" s="102">
        <v>2107970.372064147</v>
      </c>
      <c r="S131" s="93"/>
      <c r="T131" s="93"/>
      <c r="U131" s="10"/>
      <c r="V131" s="10"/>
      <c r="W131" s="93"/>
      <c r="X131" s="10"/>
      <c r="Y131" s="10"/>
      <c r="Z131" s="93"/>
    </row>
    <row r="132" spans="1:26" ht="12.75">
      <c r="A132" s="138"/>
      <c r="B132" s="8">
        <v>17.639999999999997</v>
      </c>
      <c r="C132" s="9">
        <f t="shared" si="8"/>
        <v>63.892799999999994</v>
      </c>
      <c r="D132" s="102">
        <v>1795066.62568501</v>
      </c>
      <c r="E132" s="9">
        <f t="shared" si="9"/>
        <v>72.03599999999999</v>
      </c>
      <c r="F132" s="102">
        <v>1932044.9340608602</v>
      </c>
      <c r="G132" s="9">
        <f t="shared" si="10"/>
        <v>80.17919999999998</v>
      </c>
      <c r="H132" s="102">
        <v>2043466.1492504987</v>
      </c>
      <c r="I132" s="4"/>
      <c r="J132" s="138"/>
      <c r="K132" s="9">
        <v>17.939999999999998</v>
      </c>
      <c r="L132" s="9">
        <f t="shared" si="11"/>
        <v>75.82679999999999</v>
      </c>
      <c r="M132" s="102">
        <v>1965944.1878953804</v>
      </c>
      <c r="N132" s="9">
        <f t="shared" si="12"/>
        <v>85.49099999999999</v>
      </c>
      <c r="O132" s="102">
        <v>2030342.1434556292</v>
      </c>
      <c r="P132" s="9">
        <f t="shared" si="13"/>
        <v>95.15519999999997</v>
      </c>
      <c r="Q132" s="102">
        <v>2141975.893152067</v>
      </c>
      <c r="S132" s="93"/>
      <c r="T132" s="93"/>
      <c r="U132" s="10"/>
      <c r="V132" s="10"/>
      <c r="W132" s="93"/>
      <c r="X132" s="10"/>
      <c r="Y132" s="10"/>
      <c r="Z132" s="93"/>
    </row>
    <row r="133" spans="1:26" ht="12.75">
      <c r="A133" s="138"/>
      <c r="B133" s="8">
        <v>17.939999999999998</v>
      </c>
      <c r="C133" s="9">
        <f t="shared" si="8"/>
        <v>64.9944</v>
      </c>
      <c r="D133" s="102">
        <v>1823386.0630437152</v>
      </c>
      <c r="E133" s="9">
        <f t="shared" si="9"/>
        <v>73.27799999999999</v>
      </c>
      <c r="F133" s="102">
        <v>1962437.368533189</v>
      </c>
      <c r="G133" s="9">
        <f t="shared" si="10"/>
        <v>81.56159999999998</v>
      </c>
      <c r="H133" s="102">
        <v>2075718.2606573228</v>
      </c>
      <c r="I133" s="4"/>
      <c r="J133" s="138"/>
      <c r="K133" s="9">
        <v>18.24</v>
      </c>
      <c r="L133" s="9">
        <f t="shared" si="11"/>
        <v>77.112</v>
      </c>
      <c r="M133" s="102">
        <v>1996389.7559944093</v>
      </c>
      <c r="N133" s="9">
        <f t="shared" si="12"/>
        <v>86.93999999999998</v>
      </c>
      <c r="O133" s="102">
        <v>2062700.5221158534</v>
      </c>
      <c r="P133" s="9">
        <f t="shared" si="13"/>
        <v>96.76799999999997</v>
      </c>
      <c r="Q133" s="102">
        <v>2176140.8151200865</v>
      </c>
      <c r="S133" s="93"/>
      <c r="T133" s="93"/>
      <c r="U133" s="10"/>
      <c r="V133" s="10"/>
      <c r="W133" s="93"/>
      <c r="X133" s="10"/>
      <c r="Y133" s="10"/>
      <c r="Z133" s="93"/>
    </row>
    <row r="134" spans="1:26" ht="12.75">
      <c r="A134" s="138"/>
      <c r="B134" s="8">
        <v>18.24</v>
      </c>
      <c r="C134" s="9">
        <f t="shared" si="8"/>
        <v>66.096</v>
      </c>
      <c r="D134" s="102">
        <v>1851705.5004024191</v>
      </c>
      <c r="E134" s="9">
        <f t="shared" si="9"/>
        <v>74.52</v>
      </c>
      <c r="F134" s="102">
        <v>1992829.803005517</v>
      </c>
      <c r="G134" s="9">
        <f t="shared" si="10"/>
        <v>82.94399999999999</v>
      </c>
      <c r="H134" s="102">
        <v>2107598.4366772478</v>
      </c>
      <c r="I134" s="4"/>
      <c r="J134" s="138"/>
      <c r="K134" s="9">
        <v>18.54</v>
      </c>
      <c r="L134" s="9">
        <f t="shared" si="11"/>
        <v>78.39719999999998</v>
      </c>
      <c r="M134" s="102">
        <v>2026888.4577201377</v>
      </c>
      <c r="N134" s="9">
        <f t="shared" si="12"/>
        <v>88.38899999999998</v>
      </c>
      <c r="O134" s="102">
        <v>2095058.9007760775</v>
      </c>
      <c r="P134" s="9">
        <f t="shared" si="13"/>
        <v>98.38079999999997</v>
      </c>
      <c r="Q134" s="102">
        <v>2209880.6680745077</v>
      </c>
      <c r="S134" s="93"/>
      <c r="T134" s="93"/>
      <c r="U134" s="10"/>
      <c r="V134" s="10"/>
      <c r="W134" s="93"/>
      <c r="X134" s="10"/>
      <c r="Y134" s="10"/>
      <c r="Z134" s="93"/>
    </row>
    <row r="135" spans="1:26" ht="12.75">
      <c r="A135" s="138"/>
      <c r="B135" s="8">
        <v>18.54</v>
      </c>
      <c r="C135" s="9">
        <f t="shared" si="8"/>
        <v>67.19760000000001</v>
      </c>
      <c r="D135" s="102">
        <v>1879921.2541974483</v>
      </c>
      <c r="E135" s="9">
        <f t="shared" si="9"/>
        <v>75.762</v>
      </c>
      <c r="F135" s="102">
        <v>2023328.5047312456</v>
      </c>
      <c r="G135" s="9">
        <f t="shared" si="10"/>
        <v>84.32639999999999</v>
      </c>
      <c r="H135" s="102">
        <v>2139691.147203972</v>
      </c>
      <c r="I135" s="4"/>
      <c r="J135" s="138"/>
      <c r="K135" s="9">
        <v>18.84</v>
      </c>
      <c r="L135" s="9">
        <f t="shared" si="11"/>
        <v>79.68239999999999</v>
      </c>
      <c r="M135" s="102">
        <v>2057280.8921924662</v>
      </c>
      <c r="N135" s="9">
        <f t="shared" si="12"/>
        <v>89.83799999999998</v>
      </c>
      <c r="O135" s="102">
        <v>2127417.2794363014</v>
      </c>
      <c r="P135" s="9">
        <f t="shared" si="13"/>
        <v>99.99359999999997</v>
      </c>
      <c r="Q135" s="102">
        <v>2243886.189162428</v>
      </c>
      <c r="S135" s="93"/>
      <c r="T135" s="93"/>
      <c r="U135" s="10"/>
      <c r="V135" s="10"/>
      <c r="W135" s="93"/>
      <c r="X135" s="10"/>
      <c r="Y135" s="10"/>
      <c r="Z135" s="93"/>
    </row>
    <row r="136" spans="1:26" ht="12.75">
      <c r="A136" s="138"/>
      <c r="B136" s="8">
        <v>18.84</v>
      </c>
      <c r="C136" s="9">
        <f t="shared" si="8"/>
        <v>68.29920000000001</v>
      </c>
      <c r="D136" s="102">
        <v>1908240.691556153</v>
      </c>
      <c r="E136" s="9">
        <f t="shared" si="9"/>
        <v>77.004</v>
      </c>
      <c r="F136" s="102">
        <v>2053774.072830275</v>
      </c>
      <c r="G136" s="9">
        <f t="shared" si="10"/>
        <v>85.7088</v>
      </c>
      <c r="H136" s="102">
        <v>2171783.857730697</v>
      </c>
      <c r="I136" s="4"/>
      <c r="J136" s="138"/>
      <c r="K136" s="9">
        <v>19.139999999999997</v>
      </c>
      <c r="L136" s="9">
        <f t="shared" si="11"/>
        <v>80.96759999999998</v>
      </c>
      <c r="M136" s="102">
        <v>2087673.3266647945</v>
      </c>
      <c r="N136" s="9">
        <f t="shared" si="12"/>
        <v>91.28699999999998</v>
      </c>
      <c r="O136" s="102">
        <v>2159775.658096526</v>
      </c>
      <c r="P136" s="9">
        <f t="shared" si="13"/>
        <v>101.60639999999997</v>
      </c>
      <c r="Q136" s="102">
        <v>2277944.8438770478</v>
      </c>
      <c r="S136" s="93"/>
      <c r="T136" s="93"/>
      <c r="U136" s="10"/>
      <c r="V136" s="10"/>
      <c r="W136" s="93"/>
      <c r="X136" s="10"/>
      <c r="Y136" s="10"/>
      <c r="Z136" s="93"/>
    </row>
    <row r="137" spans="1:26" ht="12.75">
      <c r="A137" s="138"/>
      <c r="B137" s="8">
        <v>19.139999999999997</v>
      </c>
      <c r="C137" s="9">
        <f t="shared" si="8"/>
        <v>69.40079999999999</v>
      </c>
      <c r="D137" s="102">
        <v>1939964.4059222199</v>
      </c>
      <c r="E137" s="9">
        <f t="shared" si="9"/>
        <v>78.24599999999998</v>
      </c>
      <c r="F137" s="102">
        <v>2084166.507302603</v>
      </c>
      <c r="G137" s="9">
        <f t="shared" si="10"/>
        <v>87.09119999999997</v>
      </c>
      <c r="H137" s="102">
        <v>2203982.8355108206</v>
      </c>
      <c r="I137" s="4"/>
      <c r="J137" s="138"/>
      <c r="K137" s="9">
        <v>19.439999999999998</v>
      </c>
      <c r="L137" s="9">
        <f t="shared" si="11"/>
        <v>82.2528</v>
      </c>
      <c r="M137" s="102">
        <v>2118172.0283905226</v>
      </c>
      <c r="N137" s="9">
        <f t="shared" si="12"/>
        <v>92.73599999999998</v>
      </c>
      <c r="O137" s="102">
        <v>2192134.036756749</v>
      </c>
      <c r="P137" s="9">
        <f t="shared" si="13"/>
        <v>103.21919999999997</v>
      </c>
      <c r="Q137" s="102">
        <v>2311950.364964967</v>
      </c>
      <c r="S137" s="93"/>
      <c r="T137" s="93"/>
      <c r="U137" s="10"/>
      <c r="V137" s="10"/>
      <c r="W137" s="93"/>
      <c r="X137" s="10"/>
      <c r="Y137" s="10"/>
      <c r="Z137" s="93"/>
    </row>
    <row r="138" spans="1:26" ht="12.75">
      <c r="A138" s="138"/>
      <c r="B138" s="8">
        <v>19.439999999999998</v>
      </c>
      <c r="C138" s="9">
        <f t="shared" si="8"/>
        <v>70.50240000000001</v>
      </c>
      <c r="D138" s="102">
        <v>1964720.5848092593</v>
      </c>
      <c r="E138" s="9">
        <f t="shared" si="9"/>
        <v>79.488</v>
      </c>
      <c r="F138" s="102">
        <v>2114718.3426550315</v>
      </c>
      <c r="G138" s="9">
        <f t="shared" si="10"/>
        <v>88.47359999999999</v>
      </c>
      <c r="H138" s="102">
        <v>2235916.1451574466</v>
      </c>
      <c r="I138" s="4"/>
      <c r="J138" s="138"/>
      <c r="K138" s="9">
        <v>19.74</v>
      </c>
      <c r="L138" s="9">
        <f t="shared" si="11"/>
        <v>83.538</v>
      </c>
      <c r="M138" s="102">
        <v>2148776.9973696508</v>
      </c>
      <c r="N138" s="9">
        <f t="shared" si="12"/>
        <v>94.18499999999999</v>
      </c>
      <c r="O138" s="102">
        <v>2224492.4154169722</v>
      </c>
      <c r="P138" s="9">
        <f t="shared" si="13"/>
        <v>104.83199999999998</v>
      </c>
      <c r="Q138" s="102">
        <v>2345902.752426188</v>
      </c>
      <c r="S138" s="93"/>
      <c r="T138" s="93"/>
      <c r="U138" s="10"/>
      <c r="V138" s="10"/>
      <c r="W138" s="93"/>
      <c r="X138" s="10"/>
      <c r="Y138" s="10"/>
      <c r="Z138" s="93"/>
    </row>
    <row r="139" spans="1:26" ht="12.75">
      <c r="A139" s="138"/>
      <c r="B139" s="8">
        <v>19.74</v>
      </c>
      <c r="C139" s="9">
        <f t="shared" si="8"/>
        <v>71.604</v>
      </c>
      <c r="D139" s="102">
        <v>1993043.4782867539</v>
      </c>
      <c r="E139" s="9">
        <f t="shared" si="9"/>
        <v>80.73</v>
      </c>
      <c r="F139" s="102">
        <v>2145163.9107540594</v>
      </c>
      <c r="G139" s="9">
        <f t="shared" si="10"/>
        <v>89.856</v>
      </c>
      <c r="H139" s="102">
        <v>2268008.8556841705</v>
      </c>
      <c r="I139" s="4"/>
      <c r="J139" s="138"/>
      <c r="K139" s="9">
        <v>20.04</v>
      </c>
      <c r="L139" s="9">
        <f t="shared" si="11"/>
        <v>84.82319999999999</v>
      </c>
      <c r="M139" s="102">
        <v>2179063.1645885794</v>
      </c>
      <c r="N139" s="9">
        <f t="shared" si="12"/>
        <v>95.63399999999997</v>
      </c>
      <c r="O139" s="102">
        <v>2256850.7940771976</v>
      </c>
      <c r="P139" s="9">
        <f t="shared" si="13"/>
        <v>106.44479999999996</v>
      </c>
      <c r="Q139" s="102">
        <v>2379855.139887409</v>
      </c>
      <c r="S139" s="93"/>
      <c r="T139" s="93"/>
      <c r="U139" s="10"/>
      <c r="V139" s="10"/>
      <c r="W139" s="93"/>
      <c r="X139" s="10"/>
      <c r="Y139" s="10"/>
      <c r="Z139" s="93"/>
    </row>
    <row r="140" spans="1:26" ht="12.75">
      <c r="A140" s="138"/>
      <c r="B140" s="8">
        <v>20.04</v>
      </c>
      <c r="C140" s="9">
        <f t="shared" si="8"/>
        <v>72.7056</v>
      </c>
      <c r="D140" s="102">
        <v>2021311.0738636204</v>
      </c>
      <c r="E140" s="9">
        <f t="shared" si="9"/>
        <v>81.972</v>
      </c>
      <c r="F140" s="102">
        <v>2175556.345226388</v>
      </c>
      <c r="G140" s="9">
        <f t="shared" si="10"/>
        <v>91.23839999999998</v>
      </c>
      <c r="H140" s="102">
        <v>2300101.566210896</v>
      </c>
      <c r="I140" s="4"/>
      <c r="J140" s="138"/>
      <c r="K140" s="9">
        <v>20.34</v>
      </c>
      <c r="L140" s="9">
        <f t="shared" si="11"/>
        <v>86.10839999999999</v>
      </c>
      <c r="M140" s="102">
        <v>2209614.9999410077</v>
      </c>
      <c r="N140" s="9">
        <f t="shared" si="12"/>
        <v>97.08299999999998</v>
      </c>
      <c r="O140" s="102">
        <v>2289209.1727374215</v>
      </c>
      <c r="P140" s="9">
        <f t="shared" si="13"/>
        <v>108.05759999999997</v>
      </c>
      <c r="Q140" s="102">
        <v>2413860.660975328</v>
      </c>
      <c r="S140" s="93"/>
      <c r="T140" s="93"/>
      <c r="U140" s="10"/>
      <c r="V140" s="10"/>
      <c r="W140" s="93"/>
      <c r="X140" s="10"/>
      <c r="Y140" s="10"/>
      <c r="Z140" s="93"/>
    </row>
    <row r="141" spans="1:26" ht="12.75">
      <c r="A141" s="138"/>
      <c r="B141" s="8">
        <v>20.34</v>
      </c>
      <c r="C141" s="9">
        <f t="shared" si="8"/>
        <v>73.80720000000001</v>
      </c>
      <c r="D141" s="102">
        <v>2049523.37153986</v>
      </c>
      <c r="E141" s="9">
        <f t="shared" si="9"/>
        <v>83.21400000000001</v>
      </c>
      <c r="F141" s="102">
        <v>2205948.779698716</v>
      </c>
      <c r="G141" s="9">
        <f t="shared" si="10"/>
        <v>92.6208</v>
      </c>
      <c r="H141" s="102">
        <v>2332194.27673762</v>
      </c>
      <c r="I141" s="4"/>
      <c r="J141" s="94"/>
      <c r="K141" s="94"/>
      <c r="L141" s="95"/>
      <c r="N141" s="95"/>
      <c r="P141" s="95"/>
      <c r="S141" s="93"/>
      <c r="T141" s="93"/>
      <c r="U141" s="10"/>
      <c r="V141" s="10"/>
      <c r="W141" s="93"/>
      <c r="X141" s="10"/>
      <c r="Y141" s="10"/>
      <c r="Z141" s="93"/>
    </row>
    <row r="142" spans="1:26" ht="12.75">
      <c r="A142" s="97"/>
      <c r="S142" s="93"/>
      <c r="T142" s="93"/>
      <c r="U142" s="10"/>
      <c r="V142" s="10"/>
      <c r="W142" s="93"/>
      <c r="X142" s="10"/>
      <c r="Y142" s="10"/>
      <c r="Z142" s="93"/>
    </row>
    <row r="143" spans="1:26" ht="12.75">
      <c r="A143" s="97"/>
      <c r="S143" s="93"/>
      <c r="T143" s="93"/>
      <c r="U143" s="10"/>
      <c r="V143" s="10"/>
      <c r="W143" s="93"/>
      <c r="X143" s="10"/>
      <c r="Y143" s="10"/>
      <c r="Z143" s="93"/>
    </row>
    <row r="144" spans="1:26" ht="12.75" customHeight="1">
      <c r="A144" s="130" t="s">
        <v>5</v>
      </c>
      <c r="B144" s="130"/>
      <c r="C144" s="131" t="s">
        <v>21</v>
      </c>
      <c r="D144" s="132"/>
      <c r="E144" s="131" t="s">
        <v>22</v>
      </c>
      <c r="F144" s="132"/>
      <c r="G144" s="131" t="s">
        <v>23</v>
      </c>
      <c r="H144" s="132"/>
      <c r="I144" s="4"/>
      <c r="J144" s="133" t="s">
        <v>5</v>
      </c>
      <c r="K144" s="130"/>
      <c r="L144" s="131" t="s">
        <v>21</v>
      </c>
      <c r="M144" s="132"/>
      <c r="N144" s="131" t="s">
        <v>22</v>
      </c>
      <c r="O144" s="132"/>
      <c r="P144" s="131" t="s">
        <v>23</v>
      </c>
      <c r="Q144" s="132"/>
      <c r="S144" s="93"/>
      <c r="T144" s="93"/>
      <c r="U144" s="10"/>
      <c r="V144" s="10"/>
      <c r="W144" s="93"/>
      <c r="X144" s="10"/>
      <c r="Y144" s="10"/>
      <c r="Z144" s="93"/>
    </row>
    <row r="145" spans="1:26" ht="12.75">
      <c r="A145" s="130"/>
      <c r="B145" s="130"/>
      <c r="C145" s="9" t="s">
        <v>9</v>
      </c>
      <c r="D145" s="102" t="s">
        <v>10</v>
      </c>
      <c r="E145" s="9" t="s">
        <v>9</v>
      </c>
      <c r="F145" s="102" t="s">
        <v>10</v>
      </c>
      <c r="G145" s="9" t="s">
        <v>9</v>
      </c>
      <c r="H145" s="102" t="s">
        <v>10</v>
      </c>
      <c r="I145" s="4"/>
      <c r="J145" s="133"/>
      <c r="K145" s="130"/>
      <c r="L145" s="9" t="s">
        <v>9</v>
      </c>
      <c r="M145" s="102" t="s">
        <v>10</v>
      </c>
      <c r="N145" s="9" t="s">
        <v>9</v>
      </c>
      <c r="O145" s="102" t="s">
        <v>10</v>
      </c>
      <c r="P145" s="9" t="s">
        <v>9</v>
      </c>
      <c r="Q145" s="102" t="s">
        <v>10</v>
      </c>
      <c r="S145" s="93"/>
      <c r="T145" s="93"/>
      <c r="U145" s="10"/>
      <c r="V145" s="10"/>
      <c r="W145" s="93"/>
      <c r="X145" s="10"/>
      <c r="Y145" s="10"/>
      <c r="Z145" s="93"/>
    </row>
    <row r="146" spans="1:26" ht="12.75">
      <c r="A146" s="138">
        <v>2.64</v>
      </c>
      <c r="B146" s="8">
        <v>2.64</v>
      </c>
      <c r="C146" s="9">
        <f>(2.64-0.24)*(B146-0.24)*(2.28-0.24)</f>
        <v>11.750400000000003</v>
      </c>
      <c r="D146" s="102">
        <v>361665.55069583416</v>
      </c>
      <c r="E146" s="9">
        <f>(2.64-0.24)*(B146-0.24)*(2.54-0.24)</f>
        <v>13.248000000000003</v>
      </c>
      <c r="F146" s="102">
        <v>479584.8676645488</v>
      </c>
      <c r="G146" s="9">
        <f>(2.64-0.24)*(B146-0.24)*(2.8-0.24)</f>
        <v>14.745600000000001</v>
      </c>
      <c r="H146" s="102">
        <v>512739.49765379523</v>
      </c>
      <c r="I146" s="4"/>
      <c r="J146" s="138">
        <v>2.94</v>
      </c>
      <c r="K146" s="9">
        <v>2.94</v>
      </c>
      <c r="L146" s="9">
        <f>(2.94-0.24)*(K146-0.24)*(2.28-0.24)</f>
        <v>14.871600000000003</v>
      </c>
      <c r="M146" s="102">
        <v>513589.63568099315</v>
      </c>
      <c r="N146" s="9">
        <f>(2.94-0.24)*(K146-0.24)*(2.54-0.24)</f>
        <v>16.767</v>
      </c>
      <c r="O146" s="102">
        <v>550411.2389840067</v>
      </c>
      <c r="P146" s="9">
        <f>(2.94-0.24)*(K146-0.24)*(2.8-0.24)</f>
        <v>18.662399999999998</v>
      </c>
      <c r="Q146" s="102">
        <v>587498.5104205196</v>
      </c>
      <c r="S146" s="93"/>
      <c r="T146" s="93"/>
      <c r="U146" s="10"/>
      <c r="V146" s="10"/>
      <c r="W146" s="93"/>
      <c r="X146" s="10"/>
      <c r="Y146" s="10"/>
      <c r="Z146" s="93"/>
    </row>
    <row r="147" spans="1:26" ht="12.75">
      <c r="A147" s="138"/>
      <c r="B147" s="8">
        <v>2.94</v>
      </c>
      <c r="C147" s="9">
        <f aca="true" t="shared" si="14" ref="C147:C205">(2.64-0.24)*(B147-0.24)*(2.28-0.24)</f>
        <v>13.219200000000003</v>
      </c>
      <c r="D147" s="102">
        <v>479052.6253710121</v>
      </c>
      <c r="E147" s="9">
        <f aca="true" t="shared" si="15" ref="E147:E205">(2.64-0.24)*(B147-0.24)*(2.54-0.24)</f>
        <v>14.904000000000002</v>
      </c>
      <c r="F147" s="102">
        <v>513855.74157825613</v>
      </c>
      <c r="G147" s="9">
        <f aca="true" t="shared" si="16" ref="G147:G205">(2.64-0.24)*(B147-0.24)*(2.8-0.24)</f>
        <v>16.5888</v>
      </c>
      <c r="H147" s="102">
        <v>549189.1655699096</v>
      </c>
      <c r="I147" s="4"/>
      <c r="J147" s="138"/>
      <c r="K147" s="9">
        <v>3.24</v>
      </c>
      <c r="L147" s="9">
        <f aca="true" t="shared" si="17" ref="L147:L204">(2.94-0.24)*(K147-0.24)*(2.28-0.24)</f>
        <v>16.524000000000004</v>
      </c>
      <c r="M147" s="102">
        <v>548179.626662612</v>
      </c>
      <c r="N147" s="9">
        <f aca="true" t="shared" si="18" ref="N147:N204">(2.94-0.24)*(K147-0.24)*(2.54-0.24)</f>
        <v>18.630000000000003</v>
      </c>
      <c r="O147" s="102">
        <v>586488.9715132217</v>
      </c>
      <c r="P147" s="9">
        <f aca="true" t="shared" si="19" ref="P147:P204">(2.94-0.24)*(K147-0.24)*(2.8-0.24)</f>
        <v>20.736</v>
      </c>
      <c r="Q147" s="102">
        <v>562791.3740050775</v>
      </c>
      <c r="S147" s="93"/>
      <c r="T147" s="93"/>
      <c r="U147" s="10"/>
      <c r="V147" s="10"/>
      <c r="W147" s="93"/>
      <c r="X147" s="10"/>
      <c r="Y147" s="10"/>
      <c r="Z147" s="93"/>
    </row>
    <row r="148" spans="1:26" ht="12.75">
      <c r="A148" s="138"/>
      <c r="B148" s="8">
        <v>3.24</v>
      </c>
      <c r="C148" s="9">
        <f t="shared" si="14"/>
        <v>14.688000000000002</v>
      </c>
      <c r="D148" s="102">
        <v>511039.00476505817</v>
      </c>
      <c r="E148" s="9">
        <f t="shared" si="15"/>
        <v>16.560000000000002</v>
      </c>
      <c r="F148" s="102">
        <v>548178.4572738014</v>
      </c>
      <c r="G148" s="9">
        <f t="shared" si="16"/>
        <v>18.432</v>
      </c>
      <c r="H148" s="102">
        <v>585054.3635923252</v>
      </c>
      <c r="I148" s="4"/>
      <c r="J148" s="138"/>
      <c r="K148" s="9">
        <v>3.54</v>
      </c>
      <c r="L148" s="9">
        <f t="shared" si="17"/>
        <v>18.1764</v>
      </c>
      <c r="M148" s="102">
        <v>582663.3503908309</v>
      </c>
      <c r="N148" s="9">
        <f t="shared" si="18"/>
        <v>20.493</v>
      </c>
      <c r="O148" s="102">
        <v>560825.4298171821</v>
      </c>
      <c r="P148" s="9">
        <f t="shared" si="19"/>
        <v>22.809599999999996</v>
      </c>
      <c r="Q148" s="102">
        <v>597540.7658667959</v>
      </c>
      <c r="S148" s="93"/>
      <c r="T148" s="93"/>
      <c r="U148" s="10"/>
      <c r="V148" s="10"/>
      <c r="W148" s="93"/>
      <c r="X148" s="10"/>
      <c r="Y148" s="10"/>
      <c r="Z148" s="93"/>
    </row>
    <row r="149" spans="1:26" ht="12.75">
      <c r="A149" s="138"/>
      <c r="B149" s="8">
        <v>3.54</v>
      </c>
      <c r="C149" s="9">
        <f t="shared" si="14"/>
        <v>16.1568</v>
      </c>
      <c r="D149" s="102">
        <v>543768.4496987821</v>
      </c>
      <c r="E149" s="9">
        <f t="shared" si="15"/>
        <v>18.216</v>
      </c>
      <c r="F149" s="102">
        <v>582449.3311875087</v>
      </c>
      <c r="G149" s="9">
        <f t="shared" si="16"/>
        <v>20.275199999999998</v>
      </c>
      <c r="H149" s="102">
        <v>559018.8865093865</v>
      </c>
      <c r="I149" s="4"/>
      <c r="J149" s="138"/>
      <c r="K149" s="9">
        <v>3.84</v>
      </c>
      <c r="L149" s="9">
        <f t="shared" si="17"/>
        <v>19.828799999999998</v>
      </c>
      <c r="M149" s="102">
        <v>616881.4059855506</v>
      </c>
      <c r="N149" s="9">
        <f t="shared" si="18"/>
        <v>22.355999999999995</v>
      </c>
      <c r="O149" s="102">
        <v>593343.2093575059</v>
      </c>
      <c r="P149" s="9">
        <f t="shared" si="19"/>
        <v>24.88319999999999</v>
      </c>
      <c r="Q149" s="102">
        <v>631546.2869547163</v>
      </c>
      <c r="S149" s="93"/>
      <c r="T149" s="93"/>
      <c r="U149" s="10"/>
      <c r="V149" s="10"/>
      <c r="W149" s="93"/>
      <c r="X149" s="10"/>
      <c r="Y149" s="10"/>
      <c r="Z149" s="93"/>
    </row>
    <row r="150" spans="1:26" ht="12.75">
      <c r="A150" s="138"/>
      <c r="B150" s="8">
        <v>3.84</v>
      </c>
      <c r="C150" s="9">
        <f t="shared" si="14"/>
        <v>17.625600000000002</v>
      </c>
      <c r="D150" s="102">
        <v>576235.2296045269</v>
      </c>
      <c r="E150" s="9">
        <f t="shared" si="15"/>
        <v>19.872</v>
      </c>
      <c r="F150" s="102">
        <v>616616.5215375398</v>
      </c>
      <c r="G150" s="9">
        <f t="shared" si="16"/>
        <v>22.118399999999998</v>
      </c>
      <c r="H150" s="102">
        <v>591377.2651696107</v>
      </c>
      <c r="I150" s="4"/>
      <c r="J150" s="138"/>
      <c r="K150" s="9">
        <v>4.14</v>
      </c>
      <c r="L150" s="9">
        <f t="shared" si="17"/>
        <v>21.481199999999998</v>
      </c>
      <c r="M150" s="102">
        <v>586382.7042598223</v>
      </c>
      <c r="N150" s="9">
        <f t="shared" si="18"/>
        <v>24.218999999999998</v>
      </c>
      <c r="O150" s="102">
        <v>626551.7260449277</v>
      </c>
      <c r="P150" s="9">
        <f t="shared" si="19"/>
        <v>26.956799999999994</v>
      </c>
      <c r="Q150" s="102">
        <v>666136.2779363348</v>
      </c>
      <c r="S150" s="93"/>
      <c r="T150" s="93"/>
      <c r="U150" s="10"/>
      <c r="V150" s="10"/>
      <c r="W150" s="93"/>
      <c r="X150" s="10"/>
      <c r="Y150" s="10"/>
      <c r="Z150" s="93"/>
    </row>
    <row r="151" spans="1:26" ht="12.75">
      <c r="A151" s="138"/>
      <c r="B151" s="8">
        <v>4.14</v>
      </c>
      <c r="C151" s="9">
        <f t="shared" si="14"/>
        <v>19.0944</v>
      </c>
      <c r="D151" s="102">
        <v>608698.5533914827</v>
      </c>
      <c r="E151" s="9">
        <f t="shared" si="15"/>
        <v>21.528</v>
      </c>
      <c r="F151" s="102">
        <v>585798.3102942433</v>
      </c>
      <c r="G151" s="9">
        <f t="shared" si="16"/>
        <v>23.961599999999994</v>
      </c>
      <c r="H151" s="102">
        <v>623948.1783366341</v>
      </c>
      <c r="I151" s="4"/>
      <c r="J151" s="138"/>
      <c r="K151" s="9">
        <v>4.44</v>
      </c>
      <c r="L151" s="9">
        <f t="shared" si="17"/>
        <v>23.133600000000005</v>
      </c>
      <c r="M151" s="102">
        <v>617625.276759349</v>
      </c>
      <c r="N151" s="9">
        <f t="shared" si="18"/>
        <v>26.082</v>
      </c>
      <c r="O151" s="102">
        <v>658856.971078452</v>
      </c>
      <c r="P151" s="9">
        <f t="shared" si="19"/>
        <v>29.0304</v>
      </c>
      <c r="Q151" s="102">
        <v>700460.6007844544</v>
      </c>
      <c r="S151" s="93"/>
      <c r="T151" s="93"/>
      <c r="U151" s="10"/>
      <c r="V151" s="10"/>
      <c r="W151" s="93"/>
      <c r="X151" s="10"/>
      <c r="Y151" s="10"/>
      <c r="Z151" s="93"/>
    </row>
    <row r="152" spans="1:26" ht="12.75">
      <c r="A152" s="138"/>
      <c r="B152" s="8">
        <v>4.44</v>
      </c>
      <c r="C152" s="9">
        <f t="shared" si="14"/>
        <v>20.563200000000005</v>
      </c>
      <c r="D152" s="102">
        <v>576871.1554617396</v>
      </c>
      <c r="E152" s="9">
        <f t="shared" si="15"/>
        <v>23.184</v>
      </c>
      <c r="F152" s="102">
        <v>616616.5215375398</v>
      </c>
      <c r="G152" s="9">
        <f t="shared" si="16"/>
        <v>25.8048</v>
      </c>
      <c r="H152" s="102">
        <v>656519.0915036574</v>
      </c>
      <c r="I152" s="4"/>
      <c r="J152" s="138"/>
      <c r="K152" s="9">
        <v>4.74</v>
      </c>
      <c r="L152" s="9">
        <f t="shared" si="17"/>
        <v>24.786</v>
      </c>
      <c r="M152" s="102">
        <v>648708.4483787757</v>
      </c>
      <c r="N152" s="9">
        <f t="shared" si="18"/>
        <v>27.945</v>
      </c>
      <c r="O152" s="102">
        <v>691799.8196323746</v>
      </c>
      <c r="P152" s="9">
        <f t="shared" si="19"/>
        <v>31.103999999999996</v>
      </c>
      <c r="Q152" s="102">
        <v>734572.3891257739</v>
      </c>
      <c r="S152" s="93"/>
      <c r="T152" s="93"/>
      <c r="U152" s="10"/>
      <c r="V152" s="10"/>
      <c r="W152" s="93"/>
      <c r="X152" s="10"/>
      <c r="Y152" s="10"/>
      <c r="Z152" s="93"/>
    </row>
    <row r="153" spans="1:26" ht="12.75">
      <c r="A153" s="138"/>
      <c r="B153" s="8">
        <v>4.74</v>
      </c>
      <c r="C153" s="9">
        <f t="shared" si="14"/>
        <v>22.032000000000004</v>
      </c>
      <c r="D153" s="102">
        <v>606096.095943215</v>
      </c>
      <c r="E153" s="9">
        <f t="shared" si="15"/>
        <v>24.84</v>
      </c>
      <c r="F153" s="102">
        <v>647486.5745626742</v>
      </c>
      <c r="G153" s="9">
        <f t="shared" si="16"/>
        <v>27.647999999999996</v>
      </c>
      <c r="H153" s="102">
        <v>688787.1429984915</v>
      </c>
      <c r="I153" s="4"/>
      <c r="J153" s="138"/>
      <c r="K153" s="9">
        <v>5.04</v>
      </c>
      <c r="L153" s="9">
        <f t="shared" si="17"/>
        <v>26.4384</v>
      </c>
      <c r="M153" s="102">
        <v>679738.4863715029</v>
      </c>
      <c r="N153" s="9">
        <f t="shared" si="18"/>
        <v>29.808</v>
      </c>
      <c r="O153" s="102">
        <v>724264.4655459982</v>
      </c>
      <c r="P153" s="9">
        <f t="shared" si="19"/>
        <v>33.1776</v>
      </c>
      <c r="Q153" s="102">
        <v>769109.2464806931</v>
      </c>
      <c r="S153" s="93"/>
      <c r="T153" s="93"/>
      <c r="U153" s="10"/>
      <c r="V153" s="10"/>
      <c r="W153" s="93"/>
      <c r="X153" s="10"/>
      <c r="Y153" s="10"/>
      <c r="Z153" s="93"/>
    </row>
    <row r="154" spans="1:26" ht="12.75">
      <c r="A154" s="138"/>
      <c r="B154" s="8">
        <v>5.04</v>
      </c>
      <c r="C154" s="9">
        <f t="shared" si="14"/>
        <v>23.5008</v>
      </c>
      <c r="D154" s="102">
        <v>635476.5617702041</v>
      </c>
      <c r="E154" s="9">
        <f t="shared" si="15"/>
        <v>26.496000000000002</v>
      </c>
      <c r="F154" s="102">
        <v>678249.4879053433</v>
      </c>
      <c r="G154" s="9">
        <f t="shared" si="16"/>
        <v>29.4912</v>
      </c>
      <c r="H154" s="102">
        <v>721395.2497042051</v>
      </c>
      <c r="I154" s="4"/>
      <c r="J154" s="138"/>
      <c r="K154" s="9">
        <v>5.34</v>
      </c>
      <c r="L154" s="9">
        <f t="shared" si="17"/>
        <v>28.090799999999998</v>
      </c>
      <c r="M154" s="102">
        <v>710768.5243642301</v>
      </c>
      <c r="N154" s="9">
        <f t="shared" si="18"/>
        <v>31.670999999999996</v>
      </c>
      <c r="O154" s="102">
        <v>757366.7149800207</v>
      </c>
      <c r="P154" s="9">
        <f t="shared" si="19"/>
        <v>35.25119999999999</v>
      </c>
      <c r="Q154" s="102">
        <v>803380.4357021126</v>
      </c>
      <c r="S154" s="93"/>
      <c r="T154" s="93"/>
      <c r="U154" s="10"/>
      <c r="V154" s="10"/>
      <c r="W154" s="93"/>
      <c r="X154" s="10"/>
      <c r="Y154" s="10"/>
      <c r="Z154" s="93"/>
    </row>
    <row r="155" spans="1:26" ht="12.75">
      <c r="A155" s="138"/>
      <c r="B155" s="8">
        <v>5.34</v>
      </c>
      <c r="C155" s="9">
        <f t="shared" si="14"/>
        <v>24.9696</v>
      </c>
      <c r="D155" s="102">
        <v>664490.6790055381</v>
      </c>
      <c r="E155" s="9">
        <f t="shared" si="15"/>
        <v>28.151999999999997</v>
      </c>
      <c r="F155" s="102">
        <v>709122.997049267</v>
      </c>
      <c r="G155" s="9">
        <f t="shared" si="16"/>
        <v>31.334399999999995</v>
      </c>
      <c r="H155" s="102">
        <v>753753.6283644289</v>
      </c>
      <c r="I155" s="4"/>
      <c r="J155" s="138"/>
      <c r="K155" s="9">
        <v>5.64</v>
      </c>
      <c r="L155" s="9">
        <f t="shared" si="17"/>
        <v>29.7432</v>
      </c>
      <c r="M155" s="102">
        <v>742011.0968637563</v>
      </c>
      <c r="N155" s="9">
        <f t="shared" si="18"/>
        <v>33.534</v>
      </c>
      <c r="O155" s="102">
        <v>789990.761773744</v>
      </c>
      <c r="P155" s="9">
        <f t="shared" si="19"/>
        <v>37.324799999999996</v>
      </c>
      <c r="Q155" s="102">
        <v>837757.8921769316</v>
      </c>
      <c r="S155" s="93"/>
      <c r="T155" s="93"/>
      <c r="U155" s="10"/>
      <c r="V155" s="10"/>
      <c r="W155" s="93"/>
      <c r="X155" s="10"/>
      <c r="Y155" s="10"/>
      <c r="Z155" s="93"/>
    </row>
    <row r="156" spans="1:26" ht="12.75">
      <c r="A156" s="138"/>
      <c r="B156" s="8">
        <v>5.64</v>
      </c>
      <c r="C156" s="9">
        <f t="shared" si="14"/>
        <v>26.4384</v>
      </c>
      <c r="D156" s="102">
        <v>697164.8260386351</v>
      </c>
      <c r="E156" s="9">
        <f t="shared" si="15"/>
        <v>29.808</v>
      </c>
      <c r="F156" s="102">
        <v>743338.573062347</v>
      </c>
      <c r="G156" s="9">
        <f t="shared" si="16"/>
        <v>33.1776</v>
      </c>
      <c r="H156" s="102">
        <v>789459.4255067452</v>
      </c>
      <c r="I156" s="4"/>
      <c r="J156" s="138"/>
      <c r="K156" s="9">
        <v>5.94</v>
      </c>
      <c r="L156" s="9">
        <f t="shared" si="17"/>
        <v>31.395600000000005</v>
      </c>
      <c r="M156" s="102">
        <v>776388.5533385756</v>
      </c>
      <c r="N156" s="9">
        <f t="shared" si="18"/>
        <v>35.397000000000006</v>
      </c>
      <c r="O156" s="102">
        <v>822933.6103276664</v>
      </c>
      <c r="P156" s="9">
        <f t="shared" si="19"/>
        <v>39.3984</v>
      </c>
      <c r="Q156" s="102">
        <v>872294.7495318502</v>
      </c>
      <c r="S156" s="93"/>
      <c r="T156" s="93"/>
      <c r="U156" s="10"/>
      <c r="V156" s="10"/>
      <c r="W156" s="93"/>
      <c r="X156" s="10"/>
      <c r="Y156" s="10"/>
      <c r="Z156" s="93"/>
    </row>
    <row r="157" spans="1:26" ht="12.75">
      <c r="A157" s="138"/>
      <c r="B157" s="8">
        <v>5.94</v>
      </c>
      <c r="C157" s="9">
        <f t="shared" si="14"/>
        <v>27.907200000000007</v>
      </c>
      <c r="D157" s="102">
        <v>729738.7456268449</v>
      </c>
      <c r="E157" s="9">
        <f t="shared" si="15"/>
        <v>31.464000000000006</v>
      </c>
      <c r="F157" s="102">
        <v>777609.4469760541</v>
      </c>
      <c r="G157" s="9">
        <f t="shared" si="16"/>
        <v>35.0208</v>
      </c>
      <c r="H157" s="102">
        <v>823836.8819815646</v>
      </c>
      <c r="I157" s="4"/>
      <c r="J157" s="138"/>
      <c r="K157" s="9">
        <v>6.24</v>
      </c>
      <c r="L157" s="9">
        <f t="shared" si="17"/>
        <v>33.04800000000001</v>
      </c>
      <c r="M157" s="102">
        <v>810925.4106934946</v>
      </c>
      <c r="N157" s="9">
        <f t="shared" si="18"/>
        <v>37.260000000000005</v>
      </c>
      <c r="O157" s="102">
        <v>855823.3252548891</v>
      </c>
      <c r="P157" s="9">
        <f t="shared" si="19"/>
        <v>41.472</v>
      </c>
      <c r="Q157" s="102">
        <v>906778.4732600693</v>
      </c>
      <c r="S157" s="93"/>
      <c r="T157" s="93"/>
      <c r="U157" s="10"/>
      <c r="V157" s="10"/>
      <c r="W157" s="93"/>
      <c r="X157" s="10"/>
      <c r="Y157" s="10"/>
      <c r="Z157" s="93"/>
    </row>
    <row r="158" spans="1:26" ht="12.75">
      <c r="A158" s="138"/>
      <c r="B158" s="8">
        <v>6.24</v>
      </c>
      <c r="C158" s="9">
        <f t="shared" si="14"/>
        <v>29.376000000000005</v>
      </c>
      <c r="D158" s="102">
        <v>762468.1905605689</v>
      </c>
      <c r="E158" s="9">
        <f t="shared" si="15"/>
        <v>33.120000000000005</v>
      </c>
      <c r="F158" s="102">
        <v>811880.3208897613</v>
      </c>
      <c r="G158" s="9">
        <f t="shared" si="16"/>
        <v>36.864</v>
      </c>
      <c r="H158" s="102">
        <v>861402.3560583759</v>
      </c>
      <c r="I158" s="4"/>
      <c r="J158" s="138"/>
      <c r="K158" s="9">
        <v>6.54</v>
      </c>
      <c r="L158" s="9">
        <f t="shared" si="17"/>
        <v>34.7004</v>
      </c>
      <c r="M158" s="102">
        <v>845515.4016751132</v>
      </c>
      <c r="N158" s="9">
        <f t="shared" si="18"/>
        <v>39.123</v>
      </c>
      <c r="O158" s="102">
        <v>889031.841942311</v>
      </c>
      <c r="P158" s="9">
        <f t="shared" si="19"/>
        <v>43.5456</v>
      </c>
      <c r="Q158" s="102">
        <v>941209.0633615884</v>
      </c>
      <c r="S158" s="93"/>
      <c r="T158" s="93"/>
      <c r="U158" s="10"/>
      <c r="V158" s="10"/>
      <c r="W158" s="93"/>
      <c r="X158" s="10"/>
      <c r="Y158" s="10"/>
      <c r="Z158" s="93"/>
    </row>
    <row r="159" spans="1:26" ht="12.75">
      <c r="A159" s="138"/>
      <c r="B159" s="8">
        <v>6.54</v>
      </c>
      <c r="C159" s="9">
        <f t="shared" si="14"/>
        <v>30.844800000000003</v>
      </c>
      <c r="D159" s="102">
        <v>795038.6540299898</v>
      </c>
      <c r="E159" s="9">
        <f t="shared" si="15"/>
        <v>34.775999999999996</v>
      </c>
      <c r="F159" s="102">
        <v>846154.6509222577</v>
      </c>
      <c r="G159" s="9">
        <f t="shared" si="16"/>
        <v>38.70719999999999</v>
      </c>
      <c r="H159" s="102">
        <v>897108.153200692</v>
      </c>
      <c r="I159" s="4"/>
      <c r="J159" s="138"/>
      <c r="K159" s="9">
        <v>6.84</v>
      </c>
      <c r="L159" s="9">
        <f t="shared" si="17"/>
        <v>36.3528</v>
      </c>
      <c r="M159" s="102">
        <v>880105.392656732</v>
      </c>
      <c r="N159" s="9">
        <f t="shared" si="18"/>
        <v>40.986</v>
      </c>
      <c r="O159" s="102">
        <v>921974.6904962335</v>
      </c>
      <c r="P159" s="9">
        <f t="shared" si="19"/>
        <v>45.61919999999999</v>
      </c>
      <c r="Q159" s="102">
        <v>975799.0543432073</v>
      </c>
      <c r="S159" s="93"/>
      <c r="T159" s="93"/>
      <c r="U159" s="10"/>
      <c r="V159" s="10"/>
      <c r="W159" s="93"/>
      <c r="X159" s="10"/>
      <c r="Y159" s="10"/>
      <c r="Z159" s="93"/>
    </row>
    <row r="160" spans="1:26" ht="12.75">
      <c r="A160" s="138"/>
      <c r="B160" s="8">
        <v>6.84</v>
      </c>
      <c r="C160" s="9">
        <f t="shared" si="14"/>
        <v>32.3136</v>
      </c>
      <c r="D160" s="102">
        <v>827660.9592812485</v>
      </c>
      <c r="E160" s="9">
        <f t="shared" si="15"/>
        <v>36.432</v>
      </c>
      <c r="F160" s="102">
        <v>880370.2269353378</v>
      </c>
      <c r="G160" s="9">
        <f t="shared" si="16"/>
        <v>40.550399999999996</v>
      </c>
      <c r="H160" s="102">
        <v>933132.7521032073</v>
      </c>
      <c r="I160" s="4"/>
      <c r="J160" s="138"/>
      <c r="K160" s="9">
        <v>7.14</v>
      </c>
      <c r="L160" s="9">
        <f t="shared" si="17"/>
        <v>38.0052</v>
      </c>
      <c r="M160" s="102">
        <v>914535.9827582509</v>
      </c>
      <c r="N160" s="9">
        <f t="shared" si="18"/>
        <v>42.849</v>
      </c>
      <c r="O160" s="102">
        <v>955130.0735569554</v>
      </c>
      <c r="P160" s="9">
        <f t="shared" si="19"/>
        <v>47.69279999999999</v>
      </c>
      <c r="Q160" s="102">
        <v>1010601.5798316256</v>
      </c>
      <c r="S160" s="93"/>
      <c r="T160" s="93"/>
      <c r="U160" s="10"/>
      <c r="V160" s="10"/>
      <c r="W160" s="93"/>
      <c r="X160" s="10"/>
      <c r="Y160" s="10"/>
      <c r="Z160" s="93"/>
    </row>
    <row r="161" spans="1:26" ht="12.75">
      <c r="A161" s="138"/>
      <c r="B161" s="8">
        <v>7.14</v>
      </c>
      <c r="C161" s="9">
        <f t="shared" si="14"/>
        <v>33.7824</v>
      </c>
      <c r="D161" s="102">
        <v>860286.7206512965</v>
      </c>
      <c r="E161" s="9">
        <f t="shared" si="15"/>
        <v>38.088</v>
      </c>
      <c r="F161" s="102">
        <v>914696.3987496722</v>
      </c>
      <c r="G161" s="9">
        <f t="shared" si="16"/>
        <v>42.3936</v>
      </c>
      <c r="H161" s="102">
        <v>968944.8164989235</v>
      </c>
      <c r="I161" s="4"/>
      <c r="J161" s="138"/>
      <c r="K161" s="9">
        <v>7.44</v>
      </c>
      <c r="L161" s="9">
        <f t="shared" si="17"/>
        <v>39.6576</v>
      </c>
      <c r="M161" s="102">
        <v>949019.70648647</v>
      </c>
      <c r="N161" s="9">
        <f t="shared" si="18"/>
        <v>44.711999999999996</v>
      </c>
      <c r="O161" s="102">
        <v>988072.9221108782</v>
      </c>
      <c r="P161" s="9">
        <f t="shared" si="19"/>
        <v>49.7664</v>
      </c>
      <c r="Q161" s="102">
        <v>1044979.0363064444</v>
      </c>
      <c r="S161" s="93"/>
      <c r="T161" s="93"/>
      <c r="U161" s="10"/>
      <c r="V161" s="10"/>
      <c r="W161" s="93"/>
      <c r="X161" s="10"/>
      <c r="Y161" s="10"/>
      <c r="Z161" s="93"/>
    </row>
    <row r="162" spans="1:26" ht="12.75">
      <c r="A162" s="138"/>
      <c r="B162" s="8">
        <v>7.44</v>
      </c>
      <c r="C162" s="9">
        <f t="shared" si="14"/>
        <v>35.25120000000001</v>
      </c>
      <c r="D162" s="102">
        <v>892964.3238031825</v>
      </c>
      <c r="E162" s="9">
        <f t="shared" si="15"/>
        <v>39.74400000000001</v>
      </c>
      <c r="F162" s="102">
        <v>949019.1144452174</v>
      </c>
      <c r="G162" s="9">
        <f t="shared" si="16"/>
        <v>44.2368</v>
      </c>
      <c r="H162" s="102">
        <v>1004810.014521339</v>
      </c>
      <c r="I162" s="4"/>
      <c r="J162" s="138"/>
      <c r="K162" s="9">
        <v>7.74</v>
      </c>
      <c r="L162" s="9">
        <f t="shared" si="17"/>
        <v>41.31</v>
      </c>
      <c r="M162" s="102">
        <v>983609.6974680885</v>
      </c>
      <c r="N162" s="9">
        <f t="shared" si="18"/>
        <v>46.574999999999996</v>
      </c>
      <c r="O162" s="102">
        <v>1021122.0379182005</v>
      </c>
      <c r="P162" s="9">
        <f t="shared" si="19"/>
        <v>51.83999999999999</v>
      </c>
      <c r="Q162" s="102">
        <v>1079303.3591545639</v>
      </c>
      <c r="S162" s="93"/>
      <c r="T162" s="93"/>
      <c r="U162" s="10"/>
      <c r="V162" s="10"/>
      <c r="W162" s="93"/>
      <c r="X162" s="10"/>
      <c r="Y162" s="10"/>
      <c r="Z162" s="93"/>
    </row>
    <row r="163" spans="1:26" ht="12.75">
      <c r="A163" s="138"/>
      <c r="B163" s="8">
        <v>7.74</v>
      </c>
      <c r="C163" s="9">
        <f t="shared" si="14"/>
        <v>36.720000000000006</v>
      </c>
      <c r="D163" s="102">
        <v>925586.6290544415</v>
      </c>
      <c r="E163" s="9">
        <f t="shared" si="15"/>
        <v>41.400000000000006</v>
      </c>
      <c r="F163" s="102">
        <v>983238.1465770866</v>
      </c>
      <c r="G163" s="9">
        <f t="shared" si="16"/>
        <v>46.080000000000005</v>
      </c>
      <c r="H163" s="102">
        <v>1040781.4797971544</v>
      </c>
      <c r="I163" s="4"/>
      <c r="J163" s="138"/>
      <c r="K163" s="9">
        <v>8.04</v>
      </c>
      <c r="L163" s="9">
        <f t="shared" si="17"/>
        <v>42.962399999999995</v>
      </c>
      <c r="M163" s="102">
        <v>1018199.6884497075</v>
      </c>
      <c r="N163" s="9">
        <f t="shared" si="18"/>
        <v>48.437999999999995</v>
      </c>
      <c r="O163" s="102">
        <v>1054171.153725523</v>
      </c>
      <c r="P163" s="9">
        <f t="shared" si="19"/>
        <v>53.91359999999999</v>
      </c>
      <c r="Q163" s="102">
        <v>1113893.3501361825</v>
      </c>
      <c r="S163" s="93"/>
      <c r="T163" s="93"/>
      <c r="U163" s="10"/>
      <c r="V163" s="10"/>
      <c r="W163" s="93"/>
      <c r="X163" s="10"/>
      <c r="Y163" s="10"/>
      <c r="Z163" s="93"/>
    </row>
    <row r="164" spans="1:26" ht="12.75">
      <c r="A164" s="138"/>
      <c r="B164" s="8">
        <v>8.04</v>
      </c>
      <c r="C164" s="9">
        <f t="shared" si="14"/>
        <v>38.1888</v>
      </c>
      <c r="D164" s="102">
        <v>958212.3904244895</v>
      </c>
      <c r="E164" s="9">
        <f t="shared" si="15"/>
        <v>43.056</v>
      </c>
      <c r="F164" s="102">
        <v>1017350.0390264908</v>
      </c>
      <c r="G164" s="9">
        <f t="shared" si="16"/>
        <v>47.92319999999999</v>
      </c>
      <c r="H164" s="102">
        <v>1076752.9450729701</v>
      </c>
      <c r="I164" s="4"/>
      <c r="J164" s="138"/>
      <c r="K164" s="9">
        <v>8.34</v>
      </c>
      <c r="L164" s="9">
        <f t="shared" si="17"/>
        <v>44.6148</v>
      </c>
      <c r="M164" s="102">
        <v>1052630.2785512265</v>
      </c>
      <c r="N164" s="9">
        <f t="shared" si="18"/>
        <v>50.301</v>
      </c>
      <c r="O164" s="102">
        <v>1087167.1359061457</v>
      </c>
      <c r="P164" s="9">
        <f t="shared" si="19"/>
        <v>55.987199999999994</v>
      </c>
      <c r="Q164" s="102">
        <v>1148164.5393576024</v>
      </c>
      <c r="S164" s="93"/>
      <c r="T164" s="93"/>
      <c r="U164" s="10"/>
      <c r="V164" s="10"/>
      <c r="W164" s="93"/>
      <c r="X164" s="10"/>
      <c r="Y164" s="10"/>
      <c r="Z164" s="93"/>
    </row>
    <row r="165" spans="1:26" ht="12.75">
      <c r="A165" s="138"/>
      <c r="B165" s="8">
        <v>8.34</v>
      </c>
      <c r="C165" s="9">
        <f t="shared" si="14"/>
        <v>39.6576</v>
      </c>
      <c r="D165" s="102">
        <v>990834.6956757483</v>
      </c>
      <c r="E165" s="9">
        <f t="shared" si="15"/>
        <v>44.711999999999996</v>
      </c>
      <c r="F165" s="102">
        <v>1051672.754722036</v>
      </c>
      <c r="G165" s="9">
        <f t="shared" si="16"/>
        <v>49.7664</v>
      </c>
      <c r="H165" s="102">
        <v>1112458.7422152865</v>
      </c>
      <c r="I165" s="4"/>
      <c r="J165" s="138"/>
      <c r="K165" s="9">
        <v>8.64</v>
      </c>
      <c r="L165" s="9">
        <f t="shared" si="17"/>
        <v>46.26720000000001</v>
      </c>
      <c r="M165" s="102">
        <v>1087167.1359061457</v>
      </c>
      <c r="N165" s="9">
        <f t="shared" si="18"/>
        <v>52.164</v>
      </c>
      <c r="O165" s="102">
        <v>1120269.3853401677</v>
      </c>
      <c r="P165" s="9">
        <f t="shared" si="19"/>
        <v>58.0608</v>
      </c>
      <c r="Q165" s="102">
        <v>1182754.5303392215</v>
      </c>
      <c r="S165" s="93"/>
      <c r="T165" s="93"/>
      <c r="U165" s="10"/>
      <c r="V165" s="10"/>
      <c r="W165" s="93"/>
      <c r="X165" s="10"/>
      <c r="Y165" s="10"/>
      <c r="Z165" s="93"/>
    </row>
    <row r="166" spans="1:26" ht="12.75">
      <c r="A166" s="138"/>
      <c r="B166" s="8">
        <v>8.64</v>
      </c>
      <c r="C166" s="9">
        <f t="shared" si="14"/>
        <v>41.12640000000001</v>
      </c>
      <c r="D166" s="102">
        <v>1023512.2988276341</v>
      </c>
      <c r="E166" s="9">
        <f t="shared" si="15"/>
        <v>46.368</v>
      </c>
      <c r="F166" s="102">
        <v>1085998.9265363703</v>
      </c>
      <c r="G166" s="9">
        <f t="shared" si="16"/>
        <v>51.6096</v>
      </c>
      <c r="H166" s="102">
        <v>1148483.3411178011</v>
      </c>
      <c r="I166" s="4"/>
      <c r="J166" s="138"/>
      <c r="K166" s="9">
        <v>8.94</v>
      </c>
      <c r="L166" s="9">
        <f t="shared" si="17"/>
        <v>47.919599999999996</v>
      </c>
      <c r="M166" s="102">
        <v>1121703.9932610644</v>
      </c>
      <c r="N166" s="9">
        <f t="shared" si="18"/>
        <v>54.026999999999994</v>
      </c>
      <c r="O166" s="102">
        <v>1153212.2338940906</v>
      </c>
      <c r="P166" s="9">
        <f t="shared" si="19"/>
        <v>60.134399999999985</v>
      </c>
      <c r="Q166" s="102">
        <v>1217344.5213208394</v>
      </c>
      <c r="S166" s="93"/>
      <c r="T166" s="93"/>
      <c r="U166" s="10"/>
      <c r="V166" s="10"/>
      <c r="W166" s="93"/>
      <c r="X166" s="10"/>
      <c r="Y166" s="10"/>
      <c r="Z166" s="93"/>
    </row>
    <row r="167" spans="1:26" ht="12.75">
      <c r="A167" s="138"/>
      <c r="B167" s="8">
        <v>8.94</v>
      </c>
      <c r="C167" s="9">
        <f t="shared" si="14"/>
        <v>42.595200000000006</v>
      </c>
      <c r="D167" s="102">
        <v>1056138.0601976821</v>
      </c>
      <c r="E167" s="9">
        <f t="shared" si="15"/>
        <v>48.024</v>
      </c>
      <c r="F167" s="102">
        <v>1120269.8004500775</v>
      </c>
      <c r="G167" s="9">
        <f t="shared" si="16"/>
        <v>53.452799999999996</v>
      </c>
      <c r="H167" s="102">
        <v>1184295.4055135176</v>
      </c>
      <c r="I167" s="4"/>
      <c r="J167" s="138"/>
      <c r="K167" s="9">
        <v>9.24</v>
      </c>
      <c r="L167" s="9">
        <f t="shared" si="17"/>
        <v>49.572</v>
      </c>
      <c r="M167" s="102">
        <v>1156293.984242683</v>
      </c>
      <c r="N167" s="9">
        <f t="shared" si="18"/>
        <v>55.89</v>
      </c>
      <c r="O167" s="102">
        <v>1186261.3497014123</v>
      </c>
      <c r="P167" s="9">
        <f t="shared" si="19"/>
        <v>62.20799999999999</v>
      </c>
      <c r="Q167" s="102">
        <v>1251721.9777956593</v>
      </c>
      <c r="S167" s="93"/>
      <c r="T167" s="93"/>
      <c r="U167" s="10"/>
      <c r="V167" s="10"/>
      <c r="W167" s="93"/>
      <c r="X167" s="10"/>
      <c r="Y167" s="10"/>
      <c r="Z167" s="93"/>
    </row>
    <row r="168" spans="1:26" ht="12.75">
      <c r="A168" s="138"/>
      <c r="B168" s="8">
        <v>9.24</v>
      </c>
      <c r="C168" s="9">
        <f t="shared" si="14"/>
        <v>44.06400000000001</v>
      </c>
      <c r="D168" s="102">
        <v>1088760.365448941</v>
      </c>
      <c r="E168" s="9">
        <f t="shared" si="15"/>
        <v>49.68</v>
      </c>
      <c r="F168" s="102">
        <v>1154433.5346813195</v>
      </c>
      <c r="G168" s="9">
        <f t="shared" si="16"/>
        <v>55.29599999999999</v>
      </c>
      <c r="H168" s="102">
        <v>1220160.6035359332</v>
      </c>
      <c r="I168" s="4"/>
      <c r="J168" s="138"/>
      <c r="K168" s="9">
        <v>9.540000000000001</v>
      </c>
      <c r="L168" s="9">
        <f t="shared" si="17"/>
        <v>51.22440000000001</v>
      </c>
      <c r="M168" s="102">
        <v>1190777.7079709016</v>
      </c>
      <c r="N168" s="9">
        <f t="shared" si="18"/>
        <v>57.753</v>
      </c>
      <c r="O168" s="102">
        <v>1219416.732762135</v>
      </c>
      <c r="P168" s="9">
        <f t="shared" si="19"/>
        <v>64.2816</v>
      </c>
      <c r="Q168" s="102">
        <v>1286258.8351505778</v>
      </c>
      <c r="S168" s="93"/>
      <c r="T168" s="93"/>
      <c r="U168" s="10"/>
      <c r="V168" s="10"/>
      <c r="W168" s="93"/>
      <c r="X168" s="10"/>
      <c r="Y168" s="10"/>
      <c r="Z168" s="93"/>
    </row>
    <row r="169" spans="1:26" ht="12.75">
      <c r="A169" s="138"/>
      <c r="B169" s="8">
        <v>9.540000000000001</v>
      </c>
      <c r="C169" s="9">
        <f t="shared" si="14"/>
        <v>45.53280000000001</v>
      </c>
      <c r="D169" s="102">
        <v>1121386.126818989</v>
      </c>
      <c r="E169" s="9">
        <f t="shared" si="15"/>
        <v>51.336000000000006</v>
      </c>
      <c r="F169" s="102">
        <v>1188652.5668131886</v>
      </c>
      <c r="G169" s="9">
        <f t="shared" si="16"/>
        <v>57.1392</v>
      </c>
      <c r="H169" s="102">
        <v>1256132.0688117486</v>
      </c>
      <c r="I169" s="4"/>
      <c r="J169" s="138"/>
      <c r="K169" s="9">
        <v>9.84</v>
      </c>
      <c r="L169" s="9">
        <f t="shared" si="17"/>
        <v>52.8768</v>
      </c>
      <c r="M169" s="102">
        <v>1225261.431699121</v>
      </c>
      <c r="N169" s="9">
        <f t="shared" si="18"/>
        <v>59.616</v>
      </c>
      <c r="O169" s="102">
        <v>1252518.982196157</v>
      </c>
      <c r="P169" s="9">
        <f t="shared" si="19"/>
        <v>66.3552</v>
      </c>
      <c r="Q169" s="102">
        <v>1320689.4252520967</v>
      </c>
      <c r="S169" s="93"/>
      <c r="T169" s="93"/>
      <c r="U169" s="10"/>
      <c r="V169" s="10"/>
      <c r="W169" s="93"/>
      <c r="X169" s="10"/>
      <c r="Y169" s="10"/>
      <c r="Z169" s="93"/>
    </row>
    <row r="170" spans="1:26" ht="12.75">
      <c r="A170" s="138"/>
      <c r="B170" s="8">
        <v>9.84</v>
      </c>
      <c r="C170" s="9">
        <f t="shared" si="14"/>
        <v>47.0016</v>
      </c>
      <c r="D170" s="102">
        <v>1153956.5902884095</v>
      </c>
      <c r="E170" s="9">
        <f t="shared" si="15"/>
        <v>52.992000000000004</v>
      </c>
      <c r="F170" s="102">
        <v>1222923.4407268958</v>
      </c>
      <c r="G170" s="9">
        <f t="shared" si="16"/>
        <v>58.9824</v>
      </c>
      <c r="H170" s="102">
        <v>1291944.1332074641</v>
      </c>
      <c r="I170" s="4"/>
      <c r="J170" s="138"/>
      <c r="K170" s="9">
        <v>10.14</v>
      </c>
      <c r="L170" s="9">
        <f t="shared" si="17"/>
        <v>54.52920000000001</v>
      </c>
      <c r="M170" s="102">
        <v>1259745.15542734</v>
      </c>
      <c r="N170" s="9">
        <f t="shared" si="18"/>
        <v>61.479000000000006</v>
      </c>
      <c r="O170" s="102">
        <v>1285408.69712338</v>
      </c>
      <c r="P170" s="9">
        <f t="shared" si="19"/>
        <v>68.4288</v>
      </c>
      <c r="Q170" s="102">
        <v>1355173.1489803158</v>
      </c>
      <c r="S170" s="93"/>
      <c r="T170" s="93"/>
      <c r="U170" s="10"/>
      <c r="V170" s="10"/>
      <c r="W170" s="93"/>
      <c r="X170" s="10"/>
      <c r="Y170" s="10"/>
      <c r="Z170" s="93"/>
    </row>
    <row r="171" spans="1:26" ht="12.75">
      <c r="A171" s="138"/>
      <c r="B171" s="8">
        <v>10.14</v>
      </c>
      <c r="C171" s="9">
        <f t="shared" si="14"/>
        <v>48.47040000000001</v>
      </c>
      <c r="D171" s="102">
        <v>1186527.0537578305</v>
      </c>
      <c r="E171" s="9">
        <f t="shared" si="15"/>
        <v>54.64800000000001</v>
      </c>
      <c r="F171" s="102">
        <v>1257246.1564224411</v>
      </c>
      <c r="G171" s="9">
        <f t="shared" si="16"/>
        <v>60.8256</v>
      </c>
      <c r="H171" s="102">
        <v>1327809.3312298805</v>
      </c>
      <c r="I171" s="4"/>
      <c r="J171" s="138"/>
      <c r="K171" s="9">
        <v>10.44</v>
      </c>
      <c r="L171" s="9">
        <f t="shared" si="17"/>
        <v>56.181599999999996</v>
      </c>
      <c r="M171" s="102">
        <v>1294335.146408959</v>
      </c>
      <c r="N171" s="9">
        <f t="shared" si="18"/>
        <v>63.34199999999999</v>
      </c>
      <c r="O171" s="102">
        <v>1318351.545677302</v>
      </c>
      <c r="P171" s="9">
        <f t="shared" si="19"/>
        <v>70.50239999999998</v>
      </c>
      <c r="Q171" s="102">
        <v>1389763.1399619344</v>
      </c>
      <c r="S171" s="93"/>
      <c r="T171" s="93"/>
      <c r="U171" s="10"/>
      <c r="V171" s="10"/>
      <c r="W171" s="93"/>
      <c r="X171" s="10"/>
      <c r="Y171" s="10"/>
      <c r="Z171" s="93"/>
    </row>
    <row r="172" spans="1:26" ht="12.75">
      <c r="A172" s="138"/>
      <c r="B172" s="8">
        <v>10.44</v>
      </c>
      <c r="C172" s="9">
        <f t="shared" si="14"/>
        <v>49.9392</v>
      </c>
      <c r="D172" s="102">
        <v>1219149.3590090894</v>
      </c>
      <c r="E172" s="9">
        <f t="shared" si="15"/>
        <v>56.303999999999995</v>
      </c>
      <c r="F172" s="102">
        <v>1291572.3282367755</v>
      </c>
      <c r="G172" s="9">
        <f t="shared" si="16"/>
        <v>62.66879999999999</v>
      </c>
      <c r="H172" s="102">
        <v>1363833.9301323954</v>
      </c>
      <c r="I172" s="4"/>
      <c r="J172" s="138"/>
      <c r="K172" s="9">
        <v>10.74</v>
      </c>
      <c r="L172" s="9">
        <f t="shared" si="17"/>
        <v>57.834</v>
      </c>
      <c r="M172" s="102">
        <v>1328925.1373905775</v>
      </c>
      <c r="N172" s="9">
        <f t="shared" si="18"/>
        <v>65.205</v>
      </c>
      <c r="O172" s="102">
        <v>1351400.6614846245</v>
      </c>
      <c r="P172" s="9">
        <f t="shared" si="19"/>
        <v>72.576</v>
      </c>
      <c r="Q172" s="102">
        <v>1424246.8636901532</v>
      </c>
      <c r="S172" s="93"/>
      <c r="T172" s="93"/>
      <c r="U172" s="10"/>
      <c r="V172" s="10"/>
      <c r="W172" s="93"/>
      <c r="X172" s="10"/>
      <c r="Y172" s="10"/>
      <c r="Z172" s="93"/>
    </row>
    <row r="173" spans="1:26" ht="12.75">
      <c r="A173" s="138"/>
      <c r="B173" s="8">
        <v>10.74</v>
      </c>
      <c r="C173" s="9">
        <f t="shared" si="14"/>
        <v>51.40800000000001</v>
      </c>
      <c r="D173" s="102">
        <v>1251775.1203791376</v>
      </c>
      <c r="E173" s="9">
        <f t="shared" si="15"/>
        <v>57.96</v>
      </c>
      <c r="F173" s="102">
        <v>1325736.0624680177</v>
      </c>
      <c r="G173" s="9">
        <f t="shared" si="16"/>
        <v>64.512</v>
      </c>
      <c r="H173" s="102">
        <v>1399592.8609014116</v>
      </c>
      <c r="I173" s="4"/>
      <c r="J173" s="138"/>
      <c r="K173" s="9">
        <v>11.040000000000001</v>
      </c>
      <c r="L173" s="9">
        <f t="shared" si="17"/>
        <v>59.48640000000001</v>
      </c>
      <c r="M173" s="102">
        <v>1363355.7274920968</v>
      </c>
      <c r="N173" s="9">
        <f t="shared" si="18"/>
        <v>67.068</v>
      </c>
      <c r="O173" s="102">
        <v>1384449.7772919468</v>
      </c>
      <c r="P173" s="9">
        <f t="shared" si="19"/>
        <v>74.64959999999999</v>
      </c>
      <c r="Q173" s="102">
        <v>1458730.5874183727</v>
      </c>
      <c r="S173" s="93"/>
      <c r="T173" s="93"/>
      <c r="U173" s="10"/>
      <c r="V173" s="10"/>
      <c r="W173" s="93"/>
      <c r="X173" s="10"/>
      <c r="Y173" s="10"/>
      <c r="Z173" s="93"/>
    </row>
    <row r="174" spans="1:26" ht="12.75">
      <c r="A174" s="138"/>
      <c r="B174" s="8">
        <v>11.040000000000001</v>
      </c>
      <c r="C174" s="9">
        <f t="shared" si="14"/>
        <v>52.87680000000001</v>
      </c>
      <c r="D174" s="102">
        <v>1284452.7235310236</v>
      </c>
      <c r="E174" s="9">
        <f t="shared" si="15"/>
        <v>59.61600000000001</v>
      </c>
      <c r="F174" s="102">
        <v>1359903.2528180487</v>
      </c>
      <c r="G174" s="9">
        <f t="shared" si="16"/>
        <v>66.3552</v>
      </c>
      <c r="H174" s="102">
        <v>1435511.1925505276</v>
      </c>
      <c r="I174" s="4"/>
      <c r="J174" s="138"/>
      <c r="K174" s="9">
        <v>11.34</v>
      </c>
      <c r="L174" s="9">
        <f t="shared" si="17"/>
        <v>61.1388</v>
      </c>
      <c r="M174" s="102">
        <v>1397892.5848470158</v>
      </c>
      <c r="N174" s="9">
        <f t="shared" si="18"/>
        <v>68.931</v>
      </c>
      <c r="O174" s="102">
        <v>1417658.293979369</v>
      </c>
      <c r="P174" s="9">
        <f t="shared" si="19"/>
        <v>76.72319999999999</v>
      </c>
      <c r="Q174" s="102">
        <v>1493267.4447732912</v>
      </c>
      <c r="S174" s="93"/>
      <c r="T174" s="93"/>
      <c r="U174" s="10"/>
      <c r="V174" s="10"/>
      <c r="W174" s="93"/>
      <c r="X174" s="10"/>
      <c r="Y174" s="10"/>
      <c r="Z174" s="93"/>
    </row>
    <row r="175" spans="1:26" ht="12.75">
      <c r="A175" s="138"/>
      <c r="B175" s="8">
        <v>11.34</v>
      </c>
      <c r="C175" s="9">
        <f t="shared" si="14"/>
        <v>54.34560000000001</v>
      </c>
      <c r="D175" s="102">
        <v>1317023.1870004442</v>
      </c>
      <c r="E175" s="9">
        <f t="shared" si="15"/>
        <v>61.272000000000006</v>
      </c>
      <c r="F175" s="102">
        <v>1394225.9685135938</v>
      </c>
      <c r="G175" s="9">
        <f t="shared" si="16"/>
        <v>68.1984</v>
      </c>
      <c r="H175" s="102">
        <v>1471376.390572943</v>
      </c>
      <c r="I175" s="4"/>
      <c r="J175" s="138"/>
      <c r="K175" s="9">
        <v>11.64</v>
      </c>
      <c r="L175" s="9">
        <f t="shared" si="17"/>
        <v>62.79120000000001</v>
      </c>
      <c r="M175" s="102">
        <v>1432429.4422019338</v>
      </c>
      <c r="N175" s="9">
        <f t="shared" si="18"/>
        <v>70.79400000000001</v>
      </c>
      <c r="O175" s="102">
        <v>1450548.0089065917</v>
      </c>
      <c r="P175" s="9">
        <f t="shared" si="19"/>
        <v>78.7968</v>
      </c>
      <c r="Q175" s="102">
        <v>1527644.9012481105</v>
      </c>
      <c r="S175" s="93"/>
      <c r="T175" s="93"/>
      <c r="U175" s="10"/>
      <c r="V175" s="10"/>
      <c r="W175" s="93"/>
      <c r="X175" s="10"/>
      <c r="Y175" s="10"/>
      <c r="Z175" s="93"/>
    </row>
    <row r="176" spans="1:26" ht="12.75">
      <c r="A176" s="138"/>
      <c r="B176" s="8">
        <v>11.64</v>
      </c>
      <c r="C176" s="9">
        <f t="shared" si="14"/>
        <v>55.81440000000001</v>
      </c>
      <c r="D176" s="102">
        <v>1349593.6504698654</v>
      </c>
      <c r="E176" s="9">
        <f t="shared" si="15"/>
        <v>62.92800000000001</v>
      </c>
      <c r="F176" s="102">
        <v>1428552.1403279286</v>
      </c>
      <c r="G176" s="9">
        <f t="shared" si="16"/>
        <v>70.0416</v>
      </c>
      <c r="H176" s="102">
        <v>1507241.5885953591</v>
      </c>
      <c r="I176" s="4"/>
      <c r="J176" s="138"/>
      <c r="K176" s="9">
        <v>11.94</v>
      </c>
      <c r="L176" s="9">
        <f t="shared" si="17"/>
        <v>64.4436</v>
      </c>
      <c r="M176" s="102">
        <v>1467019.4331835536</v>
      </c>
      <c r="N176" s="9">
        <f t="shared" si="18"/>
        <v>72.657</v>
      </c>
      <c r="O176" s="102">
        <v>1483490.8574605142</v>
      </c>
      <c r="P176" s="9">
        <f t="shared" si="19"/>
        <v>80.87039999999999</v>
      </c>
      <c r="Q176" s="102">
        <v>1562128.624976329</v>
      </c>
      <c r="S176" s="93"/>
      <c r="T176" s="93"/>
      <c r="U176" s="10"/>
      <c r="V176" s="10"/>
      <c r="W176" s="93"/>
      <c r="X176" s="10"/>
      <c r="Y176" s="10"/>
      <c r="Z176" s="93"/>
    </row>
    <row r="177" spans="1:26" ht="12.75">
      <c r="A177" s="138"/>
      <c r="B177" s="8">
        <v>11.94</v>
      </c>
      <c r="C177" s="9">
        <f t="shared" si="14"/>
        <v>57.28320000000001</v>
      </c>
      <c r="D177" s="102">
        <v>1382271.2536217512</v>
      </c>
      <c r="E177" s="9">
        <f t="shared" si="15"/>
        <v>64.584</v>
      </c>
      <c r="F177" s="102">
        <v>1462823.0142416356</v>
      </c>
      <c r="G177" s="9">
        <f t="shared" si="16"/>
        <v>71.8848</v>
      </c>
      <c r="H177" s="102">
        <v>1543159.9202444742</v>
      </c>
      <c r="I177" s="4"/>
      <c r="J177" s="138"/>
      <c r="K177" s="9">
        <v>12.24</v>
      </c>
      <c r="L177" s="9">
        <f t="shared" si="17"/>
        <v>66.09600000000002</v>
      </c>
      <c r="M177" s="102">
        <v>1501609.4241651718</v>
      </c>
      <c r="N177" s="9">
        <f t="shared" si="18"/>
        <v>74.52000000000001</v>
      </c>
      <c r="O177" s="102">
        <v>1516699.3741479362</v>
      </c>
      <c r="P177" s="9">
        <f t="shared" si="19"/>
        <v>82.944</v>
      </c>
      <c r="Q177" s="102">
        <v>1596718.6159579484</v>
      </c>
      <c r="S177" s="93"/>
      <c r="T177" s="93"/>
      <c r="U177" s="10"/>
      <c r="V177" s="10"/>
      <c r="W177" s="93"/>
      <c r="X177" s="10"/>
      <c r="Y177" s="10"/>
      <c r="Z177" s="93"/>
    </row>
    <row r="178" spans="1:26" ht="12.75">
      <c r="A178" s="138"/>
      <c r="B178" s="8">
        <v>12.24</v>
      </c>
      <c r="C178" s="9">
        <f t="shared" si="14"/>
        <v>58.75200000000001</v>
      </c>
      <c r="D178" s="102">
        <v>1414841.717091172</v>
      </c>
      <c r="E178" s="9">
        <f t="shared" si="15"/>
        <v>66.24000000000001</v>
      </c>
      <c r="F178" s="102">
        <v>1496986.7484728773</v>
      </c>
      <c r="G178" s="9">
        <f t="shared" si="16"/>
        <v>73.728</v>
      </c>
      <c r="H178" s="102">
        <v>1579184.5191469898</v>
      </c>
      <c r="I178" s="4"/>
      <c r="J178" s="138"/>
      <c r="K178" s="9">
        <v>12.540000000000001</v>
      </c>
      <c r="L178" s="9">
        <f t="shared" si="17"/>
        <v>67.7484</v>
      </c>
      <c r="M178" s="102">
        <v>1536040.0142666916</v>
      </c>
      <c r="N178" s="9">
        <f t="shared" si="18"/>
        <v>76.383</v>
      </c>
      <c r="O178" s="102">
        <v>1549589.0890751593</v>
      </c>
      <c r="P178" s="9">
        <f t="shared" si="19"/>
        <v>85.01759999999999</v>
      </c>
      <c r="Q178" s="102">
        <v>1631308.606939567</v>
      </c>
      <c r="S178" s="93"/>
      <c r="T178" s="93"/>
      <c r="U178" s="10"/>
      <c r="V178" s="10"/>
      <c r="W178" s="93"/>
      <c r="X178" s="10"/>
      <c r="Y178" s="10"/>
      <c r="Z178" s="93"/>
    </row>
    <row r="179" spans="1:26" ht="12.75">
      <c r="A179" s="138"/>
      <c r="B179" s="8">
        <v>12.540000000000001</v>
      </c>
      <c r="C179" s="9">
        <f t="shared" si="14"/>
        <v>60.22080000000001</v>
      </c>
      <c r="D179" s="102">
        <v>1447785.4413898266</v>
      </c>
      <c r="E179" s="9">
        <f t="shared" si="15"/>
        <v>67.89600000000002</v>
      </c>
      <c r="F179" s="102">
        <v>1531205.7806047464</v>
      </c>
      <c r="G179" s="9">
        <f t="shared" si="16"/>
        <v>75.5712</v>
      </c>
      <c r="H179" s="102">
        <v>1615155.984422805</v>
      </c>
      <c r="I179" s="4"/>
      <c r="J179" s="138"/>
      <c r="K179" s="9">
        <v>12.84</v>
      </c>
      <c r="L179" s="9">
        <f t="shared" si="17"/>
        <v>69.4008</v>
      </c>
      <c r="M179" s="102">
        <v>1570523.73799491</v>
      </c>
      <c r="N179" s="9">
        <f t="shared" si="18"/>
        <v>78.246</v>
      </c>
      <c r="O179" s="102">
        <v>1582638.2048824816</v>
      </c>
      <c r="P179" s="9">
        <f t="shared" si="19"/>
        <v>87.0912</v>
      </c>
      <c r="Q179" s="102">
        <v>1665632.9297876866</v>
      </c>
      <c r="S179" s="93"/>
      <c r="T179" s="93"/>
      <c r="U179" s="10"/>
      <c r="V179" s="10"/>
      <c r="W179" s="93"/>
      <c r="X179" s="10"/>
      <c r="Y179" s="10"/>
      <c r="Z179" s="93"/>
    </row>
    <row r="180" spans="1:26" ht="12.75">
      <c r="A180" s="138"/>
      <c r="B180" s="8">
        <v>12.84</v>
      </c>
      <c r="C180" s="9">
        <f t="shared" si="14"/>
        <v>61.689600000000006</v>
      </c>
      <c r="D180" s="102">
        <v>1480145.081613106</v>
      </c>
      <c r="E180" s="9">
        <f t="shared" si="15"/>
        <v>69.55199999999999</v>
      </c>
      <c r="F180" s="102">
        <v>1565476.6545184539</v>
      </c>
      <c r="G180" s="9">
        <f t="shared" si="16"/>
        <v>77.41439999999999</v>
      </c>
      <c r="H180" s="102">
        <v>1650861.7815651211</v>
      </c>
      <c r="I180" s="4"/>
      <c r="J180" s="138"/>
      <c r="K180" s="9">
        <v>13.14</v>
      </c>
      <c r="L180" s="9">
        <f t="shared" si="17"/>
        <v>71.05320000000002</v>
      </c>
      <c r="M180" s="102">
        <v>1605113.7289765286</v>
      </c>
      <c r="N180" s="9">
        <f t="shared" si="18"/>
        <v>80.10900000000001</v>
      </c>
      <c r="O180" s="102">
        <v>1615687.3206898042</v>
      </c>
      <c r="P180" s="9">
        <f t="shared" si="19"/>
        <v>89.1648</v>
      </c>
      <c r="Q180" s="102">
        <v>1700222.9207693047</v>
      </c>
      <c r="S180" s="93"/>
      <c r="T180" s="93"/>
      <c r="U180" s="10"/>
      <c r="V180" s="10"/>
      <c r="W180" s="93"/>
      <c r="X180" s="10"/>
      <c r="Y180" s="10"/>
      <c r="Z180" s="93"/>
    </row>
    <row r="181" spans="1:26" ht="12.75">
      <c r="A181" s="138"/>
      <c r="B181" s="8">
        <v>13.14</v>
      </c>
      <c r="C181" s="9">
        <f t="shared" si="14"/>
        <v>63.15840000000001</v>
      </c>
      <c r="D181" s="102">
        <v>1512767.3868643646</v>
      </c>
      <c r="E181" s="9">
        <f t="shared" si="15"/>
        <v>71.208</v>
      </c>
      <c r="F181" s="102">
        <v>1599799.3702139992</v>
      </c>
      <c r="G181" s="9">
        <f t="shared" si="16"/>
        <v>79.2576</v>
      </c>
      <c r="H181" s="102">
        <v>1686726.9795875365</v>
      </c>
      <c r="I181" s="4"/>
      <c r="J181" s="138"/>
      <c r="K181" s="9">
        <v>13.44</v>
      </c>
      <c r="L181" s="9">
        <f t="shared" si="17"/>
        <v>72.7056</v>
      </c>
      <c r="M181" s="102">
        <v>1639703.7199581477</v>
      </c>
      <c r="N181" s="9">
        <f t="shared" si="18"/>
        <v>81.972</v>
      </c>
      <c r="O181" s="102">
        <v>1648630.1692437269</v>
      </c>
      <c r="P181" s="9">
        <f t="shared" si="19"/>
        <v>91.23839999999998</v>
      </c>
      <c r="Q181" s="102">
        <v>1734653.5108708243</v>
      </c>
      <c r="S181" s="93"/>
      <c r="T181" s="93"/>
      <c r="U181" s="10"/>
      <c r="V181" s="10"/>
      <c r="W181" s="93"/>
      <c r="X181" s="10"/>
      <c r="Y181" s="10"/>
      <c r="Z181" s="93"/>
    </row>
    <row r="182" spans="1:26" ht="12.75">
      <c r="A182" s="138"/>
      <c r="B182" s="8">
        <v>13.44</v>
      </c>
      <c r="C182" s="9">
        <f t="shared" si="14"/>
        <v>64.6272</v>
      </c>
      <c r="D182" s="102">
        <v>1545393.1482344128</v>
      </c>
      <c r="E182" s="9">
        <f t="shared" si="15"/>
        <v>72.864</v>
      </c>
      <c r="F182" s="102">
        <v>1634125.5420283338</v>
      </c>
      <c r="G182" s="9">
        <f t="shared" si="16"/>
        <v>81.10079999999999</v>
      </c>
      <c r="H182" s="102">
        <v>1722592.1776099526</v>
      </c>
      <c r="I182" s="4"/>
      <c r="J182" s="138"/>
      <c r="K182" s="9">
        <v>13.74</v>
      </c>
      <c r="L182" s="9">
        <f t="shared" si="17"/>
        <v>74.358</v>
      </c>
      <c r="M182" s="102">
        <v>1674293.7109397664</v>
      </c>
      <c r="N182" s="9">
        <f t="shared" si="18"/>
        <v>83.835</v>
      </c>
      <c r="O182" s="102">
        <v>1681998.0868112475</v>
      </c>
      <c r="P182" s="9">
        <f t="shared" si="19"/>
        <v>93.312</v>
      </c>
      <c r="Q182" s="102">
        <v>1769137.2345990431</v>
      </c>
      <c r="S182" s="93"/>
      <c r="T182" s="93"/>
      <c r="U182" s="10"/>
      <c r="V182" s="10"/>
      <c r="W182" s="93"/>
      <c r="X182" s="10"/>
      <c r="Y182" s="10"/>
      <c r="Z182" s="93"/>
    </row>
    <row r="183" spans="1:26" ht="12.75">
      <c r="A183" s="138"/>
      <c r="B183" s="8">
        <v>13.74</v>
      </c>
      <c r="C183" s="9">
        <f t="shared" si="14"/>
        <v>66.09600000000002</v>
      </c>
      <c r="D183" s="102">
        <v>1578067.2952675093</v>
      </c>
      <c r="E183" s="9">
        <f t="shared" si="15"/>
        <v>74.52000000000001</v>
      </c>
      <c r="F183" s="102">
        <v>1668289.276259576</v>
      </c>
      <c r="G183" s="9">
        <f t="shared" si="16"/>
        <v>82.944</v>
      </c>
      <c r="H183" s="102">
        <v>1758510.509259068</v>
      </c>
      <c r="I183" s="4"/>
      <c r="J183" s="138"/>
      <c r="K183" s="9">
        <v>14.040000000000001</v>
      </c>
      <c r="L183" s="9">
        <f t="shared" si="17"/>
        <v>76.01040000000002</v>
      </c>
      <c r="M183" s="102">
        <v>1708671.1674145858</v>
      </c>
      <c r="N183" s="9">
        <f t="shared" si="18"/>
        <v>85.69800000000001</v>
      </c>
      <c r="O183" s="102">
        <v>1714728.400858371</v>
      </c>
      <c r="P183" s="9">
        <f t="shared" si="19"/>
        <v>95.3856</v>
      </c>
      <c r="Q183" s="102">
        <v>1803727.225580661</v>
      </c>
      <c r="S183" s="93"/>
      <c r="T183" s="93"/>
      <c r="U183" s="10"/>
      <c r="V183" s="10"/>
      <c r="W183" s="93"/>
      <c r="X183" s="10"/>
      <c r="Y183" s="10"/>
      <c r="Z183" s="93"/>
    </row>
    <row r="184" spans="1:26" ht="12.75">
      <c r="A184" s="138"/>
      <c r="B184" s="8">
        <v>14.040000000000001</v>
      </c>
      <c r="C184" s="9">
        <f t="shared" si="14"/>
        <v>67.5648</v>
      </c>
      <c r="D184" s="102">
        <v>1610693.0566375572</v>
      </c>
      <c r="E184" s="9">
        <f t="shared" si="15"/>
        <v>76.176</v>
      </c>
      <c r="F184" s="102">
        <v>1702453.0104908177</v>
      </c>
      <c r="G184" s="9">
        <f t="shared" si="16"/>
        <v>84.7872</v>
      </c>
      <c r="H184" s="102">
        <v>1794428.8409081835</v>
      </c>
      <c r="I184" s="4"/>
      <c r="J184" s="138"/>
      <c r="K184" s="9">
        <v>14.34</v>
      </c>
      <c r="L184" s="9">
        <f t="shared" si="17"/>
        <v>77.6628</v>
      </c>
      <c r="M184" s="102">
        <v>1743208.0247695043</v>
      </c>
      <c r="N184" s="9">
        <f t="shared" si="18"/>
        <v>87.56099999999999</v>
      </c>
      <c r="O184" s="102">
        <v>1747936.9175457933</v>
      </c>
      <c r="P184" s="9">
        <f t="shared" si="19"/>
        <v>97.45919999999998</v>
      </c>
      <c r="Q184" s="102">
        <v>1838317.216562281</v>
      </c>
      <c r="S184" s="93"/>
      <c r="T184" s="93"/>
      <c r="U184" s="10"/>
      <c r="V184" s="10"/>
      <c r="W184" s="93"/>
      <c r="X184" s="10"/>
      <c r="Y184" s="10"/>
      <c r="Z184" s="93"/>
    </row>
    <row r="185" spans="1:26" ht="12.75">
      <c r="A185" s="138"/>
      <c r="B185" s="8">
        <v>14.34</v>
      </c>
      <c r="C185" s="9">
        <f t="shared" si="14"/>
        <v>69.0336</v>
      </c>
      <c r="D185" s="102">
        <v>1643315.3618888163</v>
      </c>
      <c r="E185" s="9">
        <f t="shared" si="15"/>
        <v>77.83200000000001</v>
      </c>
      <c r="F185" s="102">
        <v>1736779.182305152</v>
      </c>
      <c r="G185" s="9">
        <f t="shared" si="16"/>
        <v>86.6304</v>
      </c>
      <c r="H185" s="102">
        <v>1830240.9053038994</v>
      </c>
      <c r="I185" s="4"/>
      <c r="J185" s="138"/>
      <c r="K185" s="9">
        <v>14.64</v>
      </c>
      <c r="L185" s="9">
        <f t="shared" si="17"/>
        <v>79.3152</v>
      </c>
      <c r="M185" s="102">
        <v>1777798.0157511223</v>
      </c>
      <c r="N185" s="9">
        <f t="shared" si="18"/>
        <v>89.42399999999999</v>
      </c>
      <c r="O185" s="102">
        <v>1780826.6324730155</v>
      </c>
      <c r="P185" s="9">
        <f t="shared" si="19"/>
        <v>99.5328</v>
      </c>
      <c r="Q185" s="102">
        <v>1872641.5394103995</v>
      </c>
      <c r="S185" s="93"/>
      <c r="T185" s="93"/>
      <c r="U185" s="10"/>
      <c r="V185" s="10"/>
      <c r="W185" s="93"/>
      <c r="X185" s="10"/>
      <c r="Y185" s="10"/>
      <c r="Z185" s="93"/>
    </row>
    <row r="186" spans="1:26" ht="12.75">
      <c r="A186" s="138"/>
      <c r="B186" s="8">
        <v>14.64</v>
      </c>
      <c r="C186" s="9">
        <f t="shared" si="14"/>
        <v>70.50240000000002</v>
      </c>
      <c r="D186" s="102">
        <v>1675941.1232588645</v>
      </c>
      <c r="E186" s="9">
        <f t="shared" si="15"/>
        <v>79.48800000000001</v>
      </c>
      <c r="F186" s="102">
        <v>1771101.898000697</v>
      </c>
      <c r="G186" s="9">
        <f t="shared" si="16"/>
        <v>88.4736</v>
      </c>
      <c r="H186" s="102">
        <v>1866212.3705797154</v>
      </c>
      <c r="I186" s="4"/>
      <c r="J186" s="138"/>
      <c r="K186" s="9">
        <v>14.94</v>
      </c>
      <c r="L186" s="9">
        <f t="shared" si="17"/>
        <v>80.96759999999999</v>
      </c>
      <c r="M186" s="102">
        <v>1817170.0331357303</v>
      </c>
      <c r="N186" s="9">
        <f t="shared" si="18"/>
        <v>91.28699999999999</v>
      </c>
      <c r="O186" s="102">
        <v>1813875.7482803378</v>
      </c>
      <c r="P186" s="9">
        <f t="shared" si="19"/>
        <v>101.60639999999998</v>
      </c>
      <c r="Q186" s="102">
        <v>1907231.5303920188</v>
      </c>
      <c r="S186" s="93"/>
      <c r="T186" s="93"/>
      <c r="U186" s="10"/>
      <c r="V186" s="10"/>
      <c r="W186" s="93"/>
      <c r="X186" s="10"/>
      <c r="Y186" s="10"/>
      <c r="Z186" s="93"/>
    </row>
    <row r="187" spans="1:26" ht="12.75">
      <c r="A187" s="138"/>
      <c r="B187" s="8">
        <v>14.94</v>
      </c>
      <c r="C187" s="9">
        <f t="shared" si="14"/>
        <v>71.97120000000001</v>
      </c>
      <c r="D187" s="102">
        <v>1708511.5867282853</v>
      </c>
      <c r="E187" s="9">
        <f t="shared" si="15"/>
        <v>81.14399999999999</v>
      </c>
      <c r="F187" s="102">
        <v>1805372.7719144044</v>
      </c>
      <c r="G187" s="9">
        <f t="shared" si="16"/>
        <v>90.31679999999999</v>
      </c>
      <c r="H187" s="102">
        <v>1902449.5039890294</v>
      </c>
      <c r="I187" s="4"/>
      <c r="J187" s="138"/>
      <c r="K187" s="9">
        <v>15.24</v>
      </c>
      <c r="L187" s="9">
        <f t="shared" si="17"/>
        <v>82.62</v>
      </c>
      <c r="M187" s="102">
        <v>1846977.9977143598</v>
      </c>
      <c r="N187" s="9">
        <f t="shared" si="18"/>
        <v>93.14999999999999</v>
      </c>
      <c r="O187" s="102">
        <v>1846977.9977143598</v>
      </c>
      <c r="P187" s="9">
        <f t="shared" si="19"/>
        <v>103.67999999999998</v>
      </c>
      <c r="Q187" s="102">
        <v>1941821.5213736375</v>
      </c>
      <c r="S187" s="93"/>
      <c r="T187" s="93"/>
      <c r="U187" s="10"/>
      <c r="V187" s="10"/>
      <c r="W187" s="93"/>
      <c r="X187" s="10"/>
      <c r="Y187" s="10"/>
      <c r="Z187" s="93"/>
    </row>
    <row r="188" spans="1:26" ht="12.75">
      <c r="A188" s="138"/>
      <c r="B188" s="8">
        <v>15.24</v>
      </c>
      <c r="C188" s="9">
        <f t="shared" si="14"/>
        <v>73.44000000000001</v>
      </c>
      <c r="D188" s="102">
        <v>1741241.031662009</v>
      </c>
      <c r="E188" s="9">
        <f t="shared" si="15"/>
        <v>82.80000000000001</v>
      </c>
      <c r="F188" s="102">
        <v>1839539.9622644356</v>
      </c>
      <c r="G188" s="9">
        <f t="shared" si="16"/>
        <v>92.16000000000001</v>
      </c>
      <c r="H188" s="102">
        <v>1937889.632997847</v>
      </c>
      <c r="I188" s="4"/>
      <c r="J188" s="138"/>
      <c r="K188" s="9">
        <v>15.540000000000001</v>
      </c>
      <c r="L188" s="9">
        <f t="shared" si="17"/>
        <v>84.2724</v>
      </c>
      <c r="M188" s="102">
        <v>1881408.5878158794</v>
      </c>
      <c r="N188" s="9">
        <f t="shared" si="18"/>
        <v>95.01299999999999</v>
      </c>
      <c r="O188" s="102">
        <v>1880133.3807750826</v>
      </c>
      <c r="P188" s="9">
        <f t="shared" si="19"/>
        <v>105.75359999999999</v>
      </c>
      <c r="Q188" s="102">
        <v>1976092.710595056</v>
      </c>
      <c r="S188" s="93"/>
      <c r="T188" s="93"/>
      <c r="U188" s="10"/>
      <c r="V188" s="10"/>
      <c r="W188" s="93"/>
      <c r="X188" s="10"/>
      <c r="Y188" s="10"/>
      <c r="Z188" s="93"/>
    </row>
    <row r="189" spans="1:26" ht="12.75">
      <c r="A189" s="138"/>
      <c r="B189" s="8">
        <v>15.540000000000001</v>
      </c>
      <c r="C189" s="9">
        <f t="shared" si="14"/>
        <v>74.90880000000001</v>
      </c>
      <c r="D189" s="102">
        <v>1773759.6533495917</v>
      </c>
      <c r="E189" s="9">
        <f t="shared" si="15"/>
        <v>84.456</v>
      </c>
      <c r="F189" s="102">
        <v>1871633.4813409466</v>
      </c>
      <c r="G189" s="9">
        <f t="shared" si="16"/>
        <v>94.0032</v>
      </c>
      <c r="H189" s="102">
        <v>1973861.0982736617</v>
      </c>
      <c r="I189" s="4"/>
      <c r="J189" s="138"/>
      <c r="K189" s="9">
        <v>15.84</v>
      </c>
      <c r="L189" s="9">
        <f t="shared" si="17"/>
        <v>85.9248</v>
      </c>
      <c r="M189" s="102">
        <v>1915839.1779173978</v>
      </c>
      <c r="N189" s="9">
        <f t="shared" si="18"/>
        <v>96.876</v>
      </c>
      <c r="O189" s="102">
        <v>1913076.2293290047</v>
      </c>
      <c r="P189" s="9">
        <f t="shared" si="19"/>
        <v>107.82719999999999</v>
      </c>
      <c r="Q189" s="102">
        <v>2010682.7015766753</v>
      </c>
      <c r="S189" s="93"/>
      <c r="T189" s="93"/>
      <c r="U189" s="10"/>
      <c r="V189" s="10"/>
      <c r="W189" s="93"/>
      <c r="X189" s="10"/>
      <c r="Y189" s="10"/>
      <c r="Z189" s="93"/>
    </row>
    <row r="190" spans="1:26" ht="12.75">
      <c r="A190" s="138"/>
      <c r="B190" s="8">
        <v>15.84</v>
      </c>
      <c r="C190" s="9">
        <f t="shared" si="14"/>
        <v>76.37760000000002</v>
      </c>
      <c r="D190" s="102">
        <v>1806489.0982833162</v>
      </c>
      <c r="E190" s="9">
        <f t="shared" si="15"/>
        <v>86.11200000000001</v>
      </c>
      <c r="F190" s="102">
        <v>1908029.868310012</v>
      </c>
      <c r="G190" s="9">
        <f t="shared" si="16"/>
        <v>95.8464</v>
      </c>
      <c r="H190" s="102">
        <v>2009779.4299227777</v>
      </c>
      <c r="I190" s="4"/>
      <c r="J190" s="138"/>
      <c r="K190" s="9">
        <v>16.139999999999997</v>
      </c>
      <c r="L190" s="9">
        <f t="shared" si="17"/>
        <v>87.57719999999999</v>
      </c>
      <c r="M190" s="102">
        <v>1950429.1688990165</v>
      </c>
      <c r="N190" s="9">
        <f t="shared" si="18"/>
        <v>98.73899999999998</v>
      </c>
      <c r="O190" s="102">
        <v>1945965.9442562277</v>
      </c>
      <c r="P190" s="9">
        <f t="shared" si="19"/>
        <v>109.90079999999996</v>
      </c>
      <c r="Q190" s="102">
        <v>2045272.6925582942</v>
      </c>
      <c r="S190" s="93"/>
      <c r="T190" s="93"/>
      <c r="U190" s="10"/>
      <c r="V190" s="10"/>
      <c r="W190" s="93"/>
      <c r="X190" s="10"/>
      <c r="Y190" s="10"/>
      <c r="Z190" s="93"/>
    </row>
    <row r="191" spans="1:26" ht="12.75">
      <c r="A191" s="138"/>
      <c r="B191" s="8">
        <v>16.139999999999997</v>
      </c>
      <c r="C191" s="9">
        <f t="shared" si="14"/>
        <v>77.84639999999999</v>
      </c>
      <c r="D191" s="102">
        <v>1839007.719970899</v>
      </c>
      <c r="E191" s="9">
        <f t="shared" si="15"/>
        <v>87.76799999999999</v>
      </c>
      <c r="F191" s="102">
        <v>1942352.5840055575</v>
      </c>
      <c r="G191" s="9">
        <f t="shared" si="16"/>
        <v>97.68959999999997</v>
      </c>
      <c r="H191" s="102">
        <v>2045591.4943184934</v>
      </c>
      <c r="I191" s="4"/>
      <c r="J191" s="138"/>
      <c r="K191" s="9">
        <v>16.439999999999998</v>
      </c>
      <c r="L191" s="9">
        <f t="shared" si="17"/>
        <v>89.2296</v>
      </c>
      <c r="M191" s="102">
        <v>1985019.1598806358</v>
      </c>
      <c r="N191" s="9">
        <f t="shared" si="18"/>
        <v>100.602</v>
      </c>
      <c r="O191" s="102">
        <v>1979015.0600635498</v>
      </c>
      <c r="P191" s="9">
        <f t="shared" si="19"/>
        <v>111.97439999999999</v>
      </c>
      <c r="Q191" s="102">
        <v>2079597.0154064135</v>
      </c>
      <c r="S191" s="93"/>
      <c r="T191" s="93"/>
      <c r="U191" s="10"/>
      <c r="V191" s="10"/>
      <c r="W191" s="93"/>
      <c r="X191" s="10"/>
      <c r="Y191" s="10"/>
      <c r="Z191" s="93"/>
    </row>
    <row r="192" spans="1:26" ht="12.75">
      <c r="A192" s="138"/>
      <c r="B192" s="8">
        <v>16.439999999999998</v>
      </c>
      <c r="C192" s="9">
        <f t="shared" si="14"/>
        <v>79.3152</v>
      </c>
      <c r="D192" s="102">
        <v>1871633.4813409466</v>
      </c>
      <c r="E192" s="9">
        <f t="shared" si="15"/>
        <v>89.42399999999999</v>
      </c>
      <c r="F192" s="102">
        <v>1976678.7558198916</v>
      </c>
      <c r="G192" s="9">
        <f t="shared" si="16"/>
        <v>99.5328</v>
      </c>
      <c r="H192" s="102">
        <v>2081562.9595943089</v>
      </c>
      <c r="I192" s="4"/>
      <c r="J192" s="138"/>
      <c r="K192" s="9">
        <v>16.74</v>
      </c>
      <c r="L192" s="9">
        <f t="shared" si="17"/>
        <v>90.882</v>
      </c>
      <c r="M192" s="102">
        <v>2019609.1508622544</v>
      </c>
      <c r="N192" s="9">
        <f t="shared" si="18"/>
        <v>102.465</v>
      </c>
      <c r="O192" s="102">
        <v>2012117.309497572</v>
      </c>
      <c r="P192" s="9">
        <f t="shared" si="19"/>
        <v>114.04799999999999</v>
      </c>
      <c r="Q192" s="102">
        <v>2114452.6745215314</v>
      </c>
      <c r="S192" s="93"/>
      <c r="T192" s="93"/>
      <c r="U192" s="10"/>
      <c r="V192" s="10"/>
      <c r="W192" s="93"/>
      <c r="X192" s="10"/>
      <c r="Y192" s="10"/>
      <c r="Z192" s="93"/>
    </row>
    <row r="193" spans="1:26" ht="12.75">
      <c r="A193" s="138"/>
      <c r="B193" s="8">
        <v>16.74</v>
      </c>
      <c r="C193" s="9">
        <f t="shared" si="14"/>
        <v>80.78400000000002</v>
      </c>
      <c r="D193" s="102">
        <v>1904255.7865922055</v>
      </c>
      <c r="E193" s="9">
        <f t="shared" si="15"/>
        <v>91.08000000000001</v>
      </c>
      <c r="F193" s="102">
        <v>2010842.490051134</v>
      </c>
      <c r="G193" s="9">
        <f t="shared" si="16"/>
        <v>101.376</v>
      </c>
      <c r="H193" s="102">
        <v>2117375.023990025</v>
      </c>
      <c r="I193" s="4"/>
      <c r="J193" s="138"/>
      <c r="K193" s="9">
        <v>17.04</v>
      </c>
      <c r="L193" s="9">
        <f t="shared" si="17"/>
        <v>92.53440000000002</v>
      </c>
      <c r="M193" s="102">
        <v>2053933.4737103735</v>
      </c>
      <c r="N193" s="9">
        <f t="shared" si="18"/>
        <v>104.328</v>
      </c>
      <c r="O193" s="102">
        <v>2045060.1580514943</v>
      </c>
      <c r="P193" s="9">
        <f t="shared" si="19"/>
        <v>116.1216</v>
      </c>
      <c r="Q193" s="102">
        <v>2148617.5964895515</v>
      </c>
      <c r="S193" s="93"/>
      <c r="T193" s="93"/>
      <c r="U193" s="10"/>
      <c r="V193" s="10"/>
      <c r="W193" s="93"/>
      <c r="X193" s="10"/>
      <c r="Y193" s="10"/>
      <c r="Z193" s="93"/>
    </row>
    <row r="194" spans="1:26" ht="12.75">
      <c r="A194" s="138"/>
      <c r="B194" s="8">
        <v>17.04</v>
      </c>
      <c r="C194" s="9">
        <f t="shared" si="14"/>
        <v>82.25280000000002</v>
      </c>
      <c r="D194" s="102">
        <v>1936826.2500616268</v>
      </c>
      <c r="E194" s="9">
        <f t="shared" si="15"/>
        <v>92.736</v>
      </c>
      <c r="F194" s="102">
        <v>2045061.522183003</v>
      </c>
      <c r="G194" s="9">
        <f t="shared" si="16"/>
        <v>103.2192</v>
      </c>
      <c r="H194" s="102">
        <v>2153240.2220124407</v>
      </c>
      <c r="I194" s="4"/>
      <c r="J194" s="138"/>
      <c r="K194" s="9">
        <v>17.34</v>
      </c>
      <c r="L194" s="9">
        <f t="shared" si="17"/>
        <v>94.18680000000002</v>
      </c>
      <c r="M194" s="102">
        <v>2088523.4646919924</v>
      </c>
      <c r="N194" s="9">
        <f t="shared" si="18"/>
        <v>106.19100000000002</v>
      </c>
      <c r="O194" s="102">
        <v>2078215.5411122167</v>
      </c>
      <c r="P194" s="9">
        <f t="shared" si="19"/>
        <v>118.1952</v>
      </c>
      <c r="Q194" s="102">
        <v>2183101.32021777</v>
      </c>
      <c r="S194" s="93"/>
      <c r="T194" s="93"/>
      <c r="U194" s="10"/>
      <c r="V194" s="10"/>
      <c r="W194" s="93"/>
      <c r="X194" s="10"/>
      <c r="Y194" s="10"/>
      <c r="Z194" s="93"/>
    </row>
    <row r="195" spans="1:26" ht="12.75">
      <c r="A195" s="138"/>
      <c r="B195" s="8">
        <v>17.34</v>
      </c>
      <c r="C195" s="9">
        <f t="shared" si="14"/>
        <v>83.72160000000001</v>
      </c>
      <c r="D195" s="102">
        <v>1969396.7135310469</v>
      </c>
      <c r="E195" s="9">
        <f t="shared" si="15"/>
        <v>94.39200000000001</v>
      </c>
      <c r="F195" s="102">
        <v>2079332.39609671</v>
      </c>
      <c r="G195" s="9">
        <f t="shared" si="16"/>
        <v>105.0624</v>
      </c>
      <c r="H195" s="102">
        <v>2189211.6872882564</v>
      </c>
      <c r="I195" s="4"/>
      <c r="J195" s="138"/>
      <c r="K195" s="9">
        <v>17.639999999999997</v>
      </c>
      <c r="L195" s="9">
        <f t="shared" si="17"/>
        <v>95.83919999999999</v>
      </c>
      <c r="M195" s="102">
        <v>2123113.4556736113</v>
      </c>
      <c r="N195" s="9">
        <f t="shared" si="18"/>
        <v>108.05399999999999</v>
      </c>
      <c r="O195" s="102">
        <v>2111105.2560394397</v>
      </c>
      <c r="P195" s="9">
        <f t="shared" si="19"/>
        <v>120.26879999999997</v>
      </c>
      <c r="Q195" s="102">
        <v>2217691.3111993894</v>
      </c>
      <c r="S195" s="93"/>
      <c r="T195" s="93"/>
      <c r="U195" s="10"/>
      <c r="V195" s="10"/>
      <c r="W195" s="93"/>
      <c r="X195" s="10"/>
      <c r="Y195" s="10"/>
      <c r="Z195" s="93"/>
    </row>
    <row r="196" spans="1:26" ht="12.75">
      <c r="A196" s="138"/>
      <c r="B196" s="8">
        <v>17.639999999999997</v>
      </c>
      <c r="C196" s="9">
        <f t="shared" si="14"/>
        <v>85.19040000000001</v>
      </c>
      <c r="D196" s="102">
        <v>2002129.6145835607</v>
      </c>
      <c r="E196" s="9">
        <f t="shared" si="15"/>
        <v>96.048</v>
      </c>
      <c r="F196" s="102">
        <v>2113655.111792255</v>
      </c>
      <c r="G196" s="9">
        <f t="shared" si="16"/>
        <v>106.90559999999999</v>
      </c>
      <c r="H196" s="102">
        <v>2225076.8853106718</v>
      </c>
      <c r="I196" s="4"/>
      <c r="J196" s="138"/>
      <c r="K196" s="9">
        <v>17.939999999999998</v>
      </c>
      <c r="L196" s="9">
        <f t="shared" si="17"/>
        <v>97.4916</v>
      </c>
      <c r="M196" s="102">
        <v>2157544.045775131</v>
      </c>
      <c r="N196" s="9">
        <f t="shared" si="18"/>
        <v>109.91699999999999</v>
      </c>
      <c r="O196" s="102">
        <v>2144313.7727268618</v>
      </c>
      <c r="P196" s="9">
        <f t="shared" si="19"/>
        <v>122.34239999999998</v>
      </c>
      <c r="Q196" s="102">
        <v>2252068.7676742086</v>
      </c>
      <c r="S196" s="93"/>
      <c r="T196" s="93"/>
      <c r="U196" s="10"/>
      <c r="V196" s="10"/>
      <c r="W196" s="93"/>
      <c r="X196" s="10"/>
      <c r="Y196" s="10"/>
      <c r="Z196" s="93"/>
    </row>
    <row r="197" spans="1:26" ht="12.75">
      <c r="A197" s="138"/>
      <c r="B197" s="8">
        <v>17.939999999999998</v>
      </c>
      <c r="C197" s="9">
        <f t="shared" si="14"/>
        <v>86.65920000000001</v>
      </c>
      <c r="D197" s="102">
        <v>2034700.0780529815</v>
      </c>
      <c r="E197" s="9">
        <f t="shared" si="15"/>
        <v>97.70400000000001</v>
      </c>
      <c r="F197" s="102">
        <v>2147925.985705963</v>
      </c>
      <c r="G197" s="9">
        <f t="shared" si="16"/>
        <v>108.74879999999999</v>
      </c>
      <c r="H197" s="102">
        <v>2260942.0833330876</v>
      </c>
      <c r="I197" s="4"/>
      <c r="J197" s="138"/>
      <c r="K197" s="9">
        <v>18.24</v>
      </c>
      <c r="L197" s="9">
        <f t="shared" si="17"/>
        <v>99.144</v>
      </c>
      <c r="M197" s="102">
        <v>2192027.769503349</v>
      </c>
      <c r="N197" s="9">
        <f t="shared" si="18"/>
        <v>111.78</v>
      </c>
      <c r="O197" s="102">
        <v>2177256.621280784</v>
      </c>
      <c r="P197" s="9">
        <f t="shared" si="19"/>
        <v>124.41599999999998</v>
      </c>
      <c r="Q197" s="102">
        <v>2286605.625029128</v>
      </c>
      <c r="S197" s="93"/>
      <c r="T197" s="93"/>
      <c r="U197" s="10"/>
      <c r="V197" s="10"/>
      <c r="W197" s="93"/>
      <c r="X197" s="10"/>
      <c r="Y197" s="10"/>
      <c r="Z197" s="93"/>
    </row>
    <row r="198" spans="1:26" ht="12.75">
      <c r="A198" s="138"/>
      <c r="B198" s="8">
        <v>18.24</v>
      </c>
      <c r="C198" s="9">
        <f t="shared" si="14"/>
        <v>88.12800000000001</v>
      </c>
      <c r="D198" s="102">
        <v>2067322.3833042402</v>
      </c>
      <c r="E198" s="9">
        <f t="shared" si="15"/>
        <v>99.36</v>
      </c>
      <c r="F198" s="102">
        <v>2182093.176055994</v>
      </c>
      <c r="G198" s="9">
        <f t="shared" si="16"/>
        <v>110.59199999999998</v>
      </c>
      <c r="H198" s="102">
        <v>2296913.5486089024</v>
      </c>
      <c r="I198" s="4"/>
      <c r="J198" s="138"/>
      <c r="K198" s="9">
        <v>18.54</v>
      </c>
      <c r="L198" s="9">
        <f t="shared" si="17"/>
        <v>100.7964</v>
      </c>
      <c r="M198" s="102">
        <v>2226617.7604849683</v>
      </c>
      <c r="N198" s="9">
        <f t="shared" si="18"/>
        <v>113.643</v>
      </c>
      <c r="O198" s="102">
        <v>2210412.0043415064</v>
      </c>
      <c r="P198" s="9">
        <f t="shared" si="19"/>
        <v>126.4896</v>
      </c>
      <c r="Q198" s="102">
        <v>2321195.616010746</v>
      </c>
      <c r="S198" s="93"/>
      <c r="T198" s="93"/>
      <c r="U198" s="10"/>
      <c r="V198" s="10"/>
      <c r="W198" s="93"/>
      <c r="X198" s="10"/>
      <c r="Y198" s="10"/>
      <c r="Z198" s="93"/>
    </row>
    <row r="199" spans="1:26" ht="12.75">
      <c r="A199" s="138"/>
      <c r="B199" s="8">
        <v>18.54</v>
      </c>
      <c r="C199" s="9">
        <f t="shared" si="14"/>
        <v>89.59680000000002</v>
      </c>
      <c r="D199" s="102">
        <v>2099948.144674288</v>
      </c>
      <c r="E199" s="9">
        <f t="shared" si="15"/>
        <v>101.01600000000002</v>
      </c>
      <c r="F199" s="102">
        <v>2216364.0499697006</v>
      </c>
      <c r="G199" s="9">
        <f t="shared" si="16"/>
        <v>112.43520000000001</v>
      </c>
      <c r="H199" s="102">
        <v>2332566.2121245195</v>
      </c>
      <c r="I199" s="4"/>
      <c r="J199" s="138"/>
      <c r="K199" s="9">
        <v>18.84</v>
      </c>
      <c r="L199" s="9">
        <f t="shared" si="17"/>
        <v>102.44880000000002</v>
      </c>
      <c r="M199" s="102">
        <v>2261207.7514665867</v>
      </c>
      <c r="N199" s="9">
        <f t="shared" si="18"/>
        <v>115.506</v>
      </c>
      <c r="O199" s="102">
        <v>2243354.8528954284</v>
      </c>
      <c r="P199" s="9">
        <f t="shared" si="19"/>
        <v>128.5632</v>
      </c>
      <c r="Q199" s="102">
        <v>2355466.805232165</v>
      </c>
      <c r="S199" s="93"/>
      <c r="T199" s="93"/>
      <c r="U199" s="10"/>
      <c r="V199" s="10"/>
      <c r="W199" s="93"/>
      <c r="X199" s="10"/>
      <c r="Y199" s="10"/>
      <c r="Z199" s="93"/>
    </row>
    <row r="200" spans="1:26" ht="12.75">
      <c r="A200" s="138"/>
      <c r="B200" s="8">
        <v>18.84</v>
      </c>
      <c r="C200" s="9">
        <f t="shared" si="14"/>
        <v>91.06560000000002</v>
      </c>
      <c r="D200" s="102">
        <v>2132625.747826174</v>
      </c>
      <c r="E200" s="9">
        <f t="shared" si="15"/>
        <v>102.67200000000001</v>
      </c>
      <c r="F200" s="102">
        <v>2250579.625982781</v>
      </c>
      <c r="G200" s="9">
        <f t="shared" si="16"/>
        <v>114.2784</v>
      </c>
      <c r="H200" s="102">
        <v>2368590.811027035</v>
      </c>
      <c r="I200" s="4"/>
      <c r="J200" s="138"/>
      <c r="K200" s="9">
        <v>19.139999999999997</v>
      </c>
      <c r="L200" s="9">
        <f t="shared" si="17"/>
        <v>104.1012</v>
      </c>
      <c r="M200" s="102">
        <v>2295797.7424482056</v>
      </c>
      <c r="N200" s="9">
        <f t="shared" si="18"/>
        <v>117.369</v>
      </c>
      <c r="O200" s="102">
        <v>2276244.567822651</v>
      </c>
      <c r="P200" s="9">
        <f t="shared" si="19"/>
        <v>130.6368</v>
      </c>
      <c r="Q200" s="102">
        <v>2390056.7962137843</v>
      </c>
      <c r="S200" s="93"/>
      <c r="T200" s="93"/>
      <c r="U200" s="10"/>
      <c r="V200" s="10"/>
      <c r="W200" s="93"/>
      <c r="X200" s="10"/>
      <c r="Y200" s="10"/>
      <c r="Z200" s="93"/>
    </row>
    <row r="201" spans="1:26" ht="12.75">
      <c r="A201" s="138"/>
      <c r="B201" s="8">
        <v>19.139999999999997</v>
      </c>
      <c r="C201" s="9">
        <f t="shared" si="14"/>
        <v>92.53440000000002</v>
      </c>
      <c r="D201" s="102">
        <v>2165248.053077433</v>
      </c>
      <c r="E201" s="9">
        <f t="shared" si="15"/>
        <v>104.328</v>
      </c>
      <c r="F201" s="102">
        <v>2284905.7977971155</v>
      </c>
      <c r="G201" s="9">
        <f t="shared" si="16"/>
        <v>116.1216</v>
      </c>
      <c r="H201" s="102">
        <v>2404562.276302851</v>
      </c>
      <c r="I201" s="4"/>
      <c r="J201" s="138"/>
      <c r="K201" s="9">
        <v>19.439999999999998</v>
      </c>
      <c r="L201" s="9">
        <f t="shared" si="17"/>
        <v>105.7536</v>
      </c>
      <c r="M201" s="102">
        <v>2330175.1989230257</v>
      </c>
      <c r="N201" s="9">
        <f t="shared" si="18"/>
        <v>119.232</v>
      </c>
      <c r="O201" s="102">
        <v>2309453.084510073</v>
      </c>
      <c r="P201" s="9">
        <f t="shared" si="19"/>
        <v>132.7104</v>
      </c>
      <c r="Q201" s="102">
        <v>2424646.787195404</v>
      </c>
      <c r="S201" s="93"/>
      <c r="T201" s="93"/>
      <c r="U201" s="10"/>
      <c r="V201" s="10"/>
      <c r="W201" s="93"/>
      <c r="X201" s="10"/>
      <c r="Y201" s="10"/>
      <c r="Z201" s="93"/>
    </row>
    <row r="202" spans="1:26" ht="12.75">
      <c r="A202" s="138"/>
      <c r="B202" s="8">
        <v>19.439999999999998</v>
      </c>
      <c r="C202" s="9">
        <f t="shared" si="14"/>
        <v>94.0032</v>
      </c>
      <c r="D202" s="102">
        <v>2197873.814447481</v>
      </c>
      <c r="E202" s="9">
        <f t="shared" si="15"/>
        <v>105.98400000000001</v>
      </c>
      <c r="F202" s="102">
        <v>2319228.5134926606</v>
      </c>
      <c r="G202" s="9">
        <f t="shared" si="16"/>
        <v>117.9648</v>
      </c>
      <c r="H202" s="102">
        <v>2440268.0734451665</v>
      </c>
      <c r="I202" s="4"/>
      <c r="J202" s="138"/>
      <c r="K202" s="9">
        <v>19.74</v>
      </c>
      <c r="L202" s="9">
        <f t="shared" si="17"/>
        <v>107.40600000000002</v>
      </c>
      <c r="M202" s="102">
        <v>2364712.0562779433</v>
      </c>
      <c r="N202" s="9">
        <f t="shared" si="18"/>
        <v>121.095</v>
      </c>
      <c r="O202" s="102">
        <v>2342395.9330639965</v>
      </c>
      <c r="P202" s="9">
        <f t="shared" si="19"/>
        <v>134.784</v>
      </c>
      <c r="Q202" s="102">
        <v>2459024.243670222</v>
      </c>
      <c r="S202" s="93"/>
      <c r="T202" s="93"/>
      <c r="U202" s="10"/>
      <c r="V202" s="10"/>
      <c r="W202" s="93"/>
      <c r="X202" s="10"/>
      <c r="Y202" s="10"/>
      <c r="Z202" s="93"/>
    </row>
    <row r="203" spans="1:26" ht="12.75">
      <c r="A203" s="138"/>
      <c r="B203" s="8">
        <v>19.74</v>
      </c>
      <c r="C203" s="9">
        <f t="shared" si="14"/>
        <v>95.47200000000001</v>
      </c>
      <c r="D203" s="102">
        <v>2230496.11969874</v>
      </c>
      <c r="E203" s="9">
        <f t="shared" si="15"/>
        <v>107.64</v>
      </c>
      <c r="F203" s="102">
        <v>2353395.7038426916</v>
      </c>
      <c r="G203" s="9">
        <f t="shared" si="16"/>
        <v>119.80799999999999</v>
      </c>
      <c r="H203" s="102">
        <v>2476292.672347681</v>
      </c>
      <c r="I203" s="4"/>
      <c r="J203" s="138"/>
      <c r="K203" s="9">
        <v>20.04</v>
      </c>
      <c r="L203" s="9">
        <f t="shared" si="17"/>
        <v>109.05840000000002</v>
      </c>
      <c r="M203" s="102">
        <v>2399302.047259562</v>
      </c>
      <c r="N203" s="9">
        <f t="shared" si="18"/>
        <v>122.95800000000001</v>
      </c>
      <c r="O203" s="102">
        <v>2375551.3161247177</v>
      </c>
      <c r="P203" s="9">
        <f t="shared" si="19"/>
        <v>136.8576</v>
      </c>
      <c r="Q203" s="102">
        <v>2493826.7691586404</v>
      </c>
      <c r="S203" s="93"/>
      <c r="T203" s="93"/>
      <c r="U203" s="10"/>
      <c r="V203" s="10"/>
      <c r="W203" s="93"/>
      <c r="X203" s="10"/>
      <c r="Y203" s="10"/>
      <c r="Z203" s="93"/>
    </row>
    <row r="204" spans="1:26" ht="12.75">
      <c r="A204" s="138"/>
      <c r="B204" s="8">
        <v>20.04</v>
      </c>
      <c r="C204" s="9">
        <f t="shared" si="14"/>
        <v>96.94080000000002</v>
      </c>
      <c r="D204" s="102">
        <v>2263173.722850626</v>
      </c>
      <c r="E204" s="9">
        <f t="shared" si="15"/>
        <v>109.29600000000002</v>
      </c>
      <c r="F204" s="102">
        <v>2387825.5592207024</v>
      </c>
      <c r="G204" s="9">
        <f t="shared" si="16"/>
        <v>121.6512</v>
      </c>
      <c r="H204" s="102">
        <v>2512104.7367433975</v>
      </c>
      <c r="I204" s="4"/>
      <c r="J204" s="138"/>
      <c r="K204" s="9">
        <v>20.34</v>
      </c>
      <c r="L204" s="9">
        <f t="shared" si="17"/>
        <v>110.71080000000002</v>
      </c>
      <c r="M204" s="102">
        <v>2434157.706374681</v>
      </c>
      <c r="N204" s="9">
        <f t="shared" si="18"/>
        <v>124.82100000000001</v>
      </c>
      <c r="O204" s="102">
        <v>2408494.164678641</v>
      </c>
      <c r="P204" s="9">
        <f t="shared" si="19"/>
        <v>138.93120000000002</v>
      </c>
      <c r="Q204" s="102">
        <v>2528151.09200676</v>
      </c>
      <c r="S204" s="93"/>
      <c r="T204" s="93"/>
      <c r="U204" s="10"/>
      <c r="V204" s="10"/>
      <c r="W204" s="93"/>
      <c r="X204" s="10"/>
      <c r="Y204" s="10"/>
      <c r="Z204" s="93"/>
    </row>
    <row r="205" spans="1:26" ht="12.75">
      <c r="A205" s="138"/>
      <c r="B205" s="8">
        <v>20.34</v>
      </c>
      <c r="C205" s="9">
        <f t="shared" si="14"/>
        <v>98.40960000000003</v>
      </c>
      <c r="D205" s="102">
        <v>2295796.0281018848</v>
      </c>
      <c r="E205" s="9">
        <f t="shared" si="15"/>
        <v>110.95200000000001</v>
      </c>
      <c r="F205" s="102">
        <v>2421882.153769479</v>
      </c>
      <c r="G205" s="9">
        <f t="shared" si="16"/>
        <v>123.4944</v>
      </c>
      <c r="H205" s="102">
        <v>2547969.9347658134</v>
      </c>
      <c r="I205" s="4"/>
      <c r="J205" s="94"/>
      <c r="K205" s="94"/>
      <c r="L205" s="95"/>
      <c r="N205" s="95"/>
      <c r="P205" s="95"/>
      <c r="S205" s="93"/>
      <c r="T205" s="93"/>
      <c r="U205" s="10"/>
      <c r="V205" s="10"/>
      <c r="W205" s="93"/>
      <c r="X205" s="10"/>
      <c r="Y205" s="10"/>
      <c r="Z205" s="93"/>
    </row>
    <row r="206" spans="1:26" ht="12.75">
      <c r="A206" s="97"/>
      <c r="S206" s="93"/>
      <c r="T206" s="93"/>
      <c r="U206" s="10"/>
      <c r="V206" s="10"/>
      <c r="W206" s="93"/>
      <c r="X206" s="10"/>
      <c r="Y206" s="10"/>
      <c r="Z206" s="93"/>
    </row>
    <row r="207" spans="1:26" ht="12.75">
      <c r="A207" s="97"/>
      <c r="S207" s="93"/>
      <c r="T207" s="93"/>
      <c r="U207" s="10"/>
      <c r="V207" s="10"/>
      <c r="W207" s="93"/>
      <c r="X207" s="10"/>
      <c r="Y207" s="10"/>
      <c r="Z207" s="93"/>
    </row>
    <row r="208" spans="1:26" ht="12.75" customHeight="1">
      <c r="A208" s="130" t="s">
        <v>5</v>
      </c>
      <c r="B208" s="130"/>
      <c r="C208" s="131" t="s">
        <v>21</v>
      </c>
      <c r="D208" s="132"/>
      <c r="E208" s="131" t="s">
        <v>22</v>
      </c>
      <c r="F208" s="132"/>
      <c r="G208" s="131" t="s">
        <v>23</v>
      </c>
      <c r="H208" s="132"/>
      <c r="I208" s="4"/>
      <c r="J208" s="133" t="s">
        <v>5</v>
      </c>
      <c r="K208" s="130"/>
      <c r="L208" s="131" t="s">
        <v>21</v>
      </c>
      <c r="M208" s="132"/>
      <c r="N208" s="131" t="s">
        <v>22</v>
      </c>
      <c r="O208" s="132"/>
      <c r="P208" s="131" t="s">
        <v>23</v>
      </c>
      <c r="Q208" s="132"/>
      <c r="S208" s="93"/>
      <c r="T208" s="93"/>
      <c r="U208" s="10"/>
      <c r="V208" s="10"/>
      <c r="W208" s="93"/>
      <c r="X208" s="10"/>
      <c r="Y208" s="10"/>
      <c r="Z208" s="93"/>
    </row>
    <row r="209" spans="1:26" ht="12.75">
      <c r="A209" s="130"/>
      <c r="B209" s="130"/>
      <c r="C209" s="9" t="s">
        <v>9</v>
      </c>
      <c r="D209" s="102" t="s">
        <v>10</v>
      </c>
      <c r="E209" s="9" t="s">
        <v>9</v>
      </c>
      <c r="F209" s="102" t="s">
        <v>10</v>
      </c>
      <c r="G209" s="9" t="s">
        <v>9</v>
      </c>
      <c r="H209" s="102" t="s">
        <v>10</v>
      </c>
      <c r="I209" s="4"/>
      <c r="J209" s="133"/>
      <c r="K209" s="130"/>
      <c r="L209" s="9" t="s">
        <v>9</v>
      </c>
      <c r="M209" s="102" t="s">
        <v>10</v>
      </c>
      <c r="N209" s="9" t="s">
        <v>9</v>
      </c>
      <c r="O209" s="102" t="s">
        <v>10</v>
      </c>
      <c r="P209" s="9" t="s">
        <v>9</v>
      </c>
      <c r="Q209" s="102" t="s">
        <v>10</v>
      </c>
      <c r="S209" s="93"/>
      <c r="T209" s="93"/>
      <c r="U209" s="10"/>
      <c r="V209" s="10"/>
      <c r="W209" s="93"/>
      <c r="X209" s="10"/>
      <c r="Y209" s="10"/>
      <c r="Z209" s="93"/>
    </row>
    <row r="210" spans="1:26" ht="12.75">
      <c r="A210" s="138">
        <v>3.24</v>
      </c>
      <c r="B210" s="8">
        <v>3.24</v>
      </c>
      <c r="C210" s="9">
        <f>(3.24-0.24)*(B210-0.24)*(2.28-0.24)</f>
        <v>18.36</v>
      </c>
      <c r="D210" s="102">
        <v>584471.1606791904</v>
      </c>
      <c r="E210" s="9">
        <f>(3.24-0.24)*(B210-0.24)*(2.54-0.24)</f>
        <v>20.7</v>
      </c>
      <c r="F210" s="102">
        <v>562683.7878320738</v>
      </c>
      <c r="G210" s="9">
        <f>(3.24-0.24)*(B210-0.24)*(2.8-0.24)</f>
        <v>23.039999999999996</v>
      </c>
      <c r="H210" s="102">
        <v>598975.3737876926</v>
      </c>
      <c r="I210" s="4"/>
      <c r="J210" s="138">
        <v>3.54</v>
      </c>
      <c r="K210" s="9">
        <v>3.54</v>
      </c>
      <c r="L210" s="9">
        <f>(3.54-0.24)*(K210-0.24)*(2.28-0.24)</f>
        <v>22.2156</v>
      </c>
      <c r="M210" s="102">
        <v>594193.3473847038</v>
      </c>
      <c r="N210" s="9">
        <f>(3.54-0.24)*(K210-0.24)*(2.54-0.24)</f>
        <v>25.046999999999997</v>
      </c>
      <c r="O210" s="102">
        <v>634096.70103631</v>
      </c>
      <c r="P210" s="9">
        <f>(3.54-0.24)*(K210-0.24)*(2.8-0.24)</f>
        <v>27.878399999999992</v>
      </c>
      <c r="Q210" s="102">
        <v>673681.252927717</v>
      </c>
      <c r="S210" s="93"/>
      <c r="T210" s="93"/>
      <c r="U210" s="10"/>
      <c r="V210" s="10"/>
      <c r="W210" s="93"/>
      <c r="X210" s="10"/>
      <c r="Y210" s="10"/>
      <c r="Z210" s="93"/>
    </row>
    <row r="211" spans="1:26" ht="12.75">
      <c r="A211" s="138"/>
      <c r="B211" s="8">
        <v>3.54</v>
      </c>
      <c r="C211" s="9">
        <f aca="true" t="shared" si="20" ref="C211:C267">(3.24-0.24)*(B211-0.24)*(2.28-0.24)</f>
        <v>20.195999999999998</v>
      </c>
      <c r="D211" s="102">
        <v>559020.3019155217</v>
      </c>
      <c r="E211" s="9">
        <f aca="true" t="shared" si="21" ref="E211:E267">(3.24-0.24)*(B211-0.24)*(2.54-0.24)</f>
        <v>22.769999999999996</v>
      </c>
      <c r="F211" s="102">
        <v>597542.2019399449</v>
      </c>
      <c r="G211" s="9">
        <f aca="true" t="shared" si="22" ref="G211:G267">(3.24-0.24)*(B211-0.24)*(2.8-0.24)</f>
        <v>25.343999999999994</v>
      </c>
      <c r="H211" s="102">
        <v>635265.6408237073</v>
      </c>
      <c r="I211" s="4"/>
      <c r="J211" s="138"/>
      <c r="K211" s="9">
        <v>3.84</v>
      </c>
      <c r="L211" s="9">
        <f aca="true" t="shared" si="23" ref="L211:L266">(3.54-0.24)*(K211-0.24)*(2.28-0.24)</f>
        <v>24.2352</v>
      </c>
      <c r="M211" s="102">
        <v>628783.3383663227</v>
      </c>
      <c r="N211" s="9">
        <f aca="true" t="shared" si="24" ref="N211:N266">(3.54-0.24)*(K211-0.24)*(2.54-0.24)</f>
        <v>27.323999999999995</v>
      </c>
      <c r="O211" s="102">
        <v>670333.834445625</v>
      </c>
      <c r="P211" s="9">
        <f aca="true" t="shared" si="25" ref="P211:P266">(3.54-0.24)*(K211-0.24)*(2.8-0.24)</f>
        <v>30.412799999999994</v>
      </c>
      <c r="Q211" s="102">
        <v>711990.5977783271</v>
      </c>
      <c r="S211" s="93"/>
      <c r="T211" s="93"/>
      <c r="U211" s="10"/>
      <c r="V211" s="10"/>
      <c r="W211" s="93"/>
      <c r="X211" s="10"/>
      <c r="Y211" s="10"/>
      <c r="Z211" s="93"/>
    </row>
    <row r="212" spans="1:26" ht="12.75">
      <c r="A212" s="138"/>
      <c r="B212" s="8">
        <v>3.84</v>
      </c>
      <c r="C212" s="9">
        <f t="shared" si="20"/>
        <v>22.031999999999996</v>
      </c>
      <c r="D212" s="102">
        <v>592226.6912421554</v>
      </c>
      <c r="E212" s="9">
        <f t="shared" si="21"/>
        <v>24.839999999999996</v>
      </c>
      <c r="F212" s="102">
        <v>631864.9176354901</v>
      </c>
      <c r="G212" s="9">
        <f t="shared" si="22"/>
        <v>27.647999999999993</v>
      </c>
      <c r="H212" s="102">
        <v>671449.6406063223</v>
      </c>
      <c r="I212" s="4"/>
      <c r="J212" s="138"/>
      <c r="K212" s="9">
        <v>4.14</v>
      </c>
      <c r="L212" s="9">
        <f t="shared" si="23"/>
        <v>26.254799999999996</v>
      </c>
      <c r="M212" s="102">
        <v>663904.6656149402</v>
      </c>
      <c r="N212" s="9">
        <f t="shared" si="24"/>
        <v>29.600999999999992</v>
      </c>
      <c r="O212" s="102">
        <v>726442.9442406931</v>
      </c>
      <c r="P212" s="9">
        <f t="shared" si="25"/>
        <v>32.94719999999999</v>
      </c>
      <c r="Q212" s="102">
        <v>749981.1408687378</v>
      </c>
      <c r="S212" s="93"/>
      <c r="T212" s="93"/>
      <c r="U212" s="10"/>
      <c r="V212" s="10"/>
      <c r="W212" s="93"/>
      <c r="X212" s="10"/>
      <c r="Y212" s="10"/>
      <c r="Z212" s="93"/>
    </row>
    <row r="213" spans="1:26" ht="12.75">
      <c r="A213" s="138"/>
      <c r="B213" s="8">
        <v>4.14</v>
      </c>
      <c r="C213" s="9">
        <f t="shared" si="20"/>
        <v>23.868</v>
      </c>
      <c r="D213" s="102">
        <v>625436.5366875783</v>
      </c>
      <c r="E213" s="9">
        <f t="shared" si="21"/>
        <v>26.909999999999997</v>
      </c>
      <c r="F213" s="102">
        <v>666560.8941602691</v>
      </c>
      <c r="G213" s="9">
        <f t="shared" si="22"/>
        <v>29.951999999999995</v>
      </c>
      <c r="H213" s="102">
        <v>708005.5757758364</v>
      </c>
      <c r="I213" s="4"/>
      <c r="J213" s="138"/>
      <c r="K213" s="9">
        <v>4.44</v>
      </c>
      <c r="L213" s="9">
        <f t="shared" si="23"/>
        <v>28.2744</v>
      </c>
      <c r="M213" s="102">
        <v>699079.1264902573</v>
      </c>
      <c r="N213" s="9">
        <f t="shared" si="24"/>
        <v>31.877999999999997</v>
      </c>
      <c r="O213" s="102">
        <v>743445.7047846534</v>
      </c>
      <c r="P213" s="9">
        <f t="shared" si="25"/>
        <v>35.48159999999999</v>
      </c>
      <c r="Q213" s="102">
        <v>788131.0848392482</v>
      </c>
      <c r="S213" s="93"/>
      <c r="T213" s="93"/>
      <c r="U213" s="10"/>
      <c r="V213" s="10"/>
      <c r="W213" s="93"/>
      <c r="X213" s="10"/>
      <c r="Y213" s="10"/>
      <c r="Z213" s="93"/>
    </row>
    <row r="214" spans="1:26" ht="12.75">
      <c r="A214" s="138"/>
      <c r="B214" s="8">
        <v>4.44</v>
      </c>
      <c r="C214" s="9">
        <f t="shared" si="20"/>
        <v>25.704000000000004</v>
      </c>
      <c r="D214" s="102">
        <v>658324.9630856053</v>
      </c>
      <c r="E214" s="9">
        <f t="shared" si="21"/>
        <v>28.98</v>
      </c>
      <c r="F214" s="102">
        <v>701312.168585675</v>
      </c>
      <c r="G214" s="9">
        <f t="shared" si="22"/>
        <v>32.256</v>
      </c>
      <c r="H214" s="102">
        <v>744242.7091851513</v>
      </c>
      <c r="I214" s="4"/>
      <c r="J214" s="138"/>
      <c r="K214" s="9">
        <v>4.74</v>
      </c>
      <c r="L214" s="9">
        <f t="shared" si="23"/>
        <v>30.294</v>
      </c>
      <c r="M214" s="102">
        <v>733669.1174718763</v>
      </c>
      <c r="N214" s="9">
        <f t="shared" si="24"/>
        <v>34.154999999999994</v>
      </c>
      <c r="O214" s="102">
        <v>779948.5063274673</v>
      </c>
      <c r="P214" s="9">
        <f t="shared" si="25"/>
        <v>38.01599999999999</v>
      </c>
      <c r="Q214" s="102">
        <v>826281.0288097585</v>
      </c>
      <c r="S214" s="93"/>
      <c r="T214" s="93"/>
      <c r="U214" s="10"/>
      <c r="V214" s="10"/>
      <c r="W214" s="93"/>
      <c r="X214" s="10"/>
      <c r="Y214" s="10"/>
      <c r="Z214" s="93"/>
    </row>
    <row r="215" spans="1:26" ht="12.75">
      <c r="A215" s="138"/>
      <c r="B215" s="8">
        <v>4.74</v>
      </c>
      <c r="C215" s="9">
        <f t="shared" si="20"/>
        <v>27.54</v>
      </c>
      <c r="D215" s="102">
        <v>691268.6873842599</v>
      </c>
      <c r="E215" s="9">
        <f t="shared" si="21"/>
        <v>31.049999999999997</v>
      </c>
      <c r="F215" s="102">
        <v>735901.0054279884</v>
      </c>
      <c r="G215" s="9">
        <f t="shared" si="22"/>
        <v>34.559999999999995</v>
      </c>
      <c r="H215" s="102">
        <v>781064.3124881645</v>
      </c>
      <c r="I215" s="4"/>
      <c r="J215" s="138"/>
      <c r="K215" s="9">
        <v>5.04</v>
      </c>
      <c r="L215" s="9">
        <f t="shared" si="23"/>
        <v>32.313599999999994</v>
      </c>
      <c r="M215" s="102">
        <v>768259.108453495</v>
      </c>
      <c r="N215" s="9">
        <f t="shared" si="24"/>
        <v>36.431999999999995</v>
      </c>
      <c r="O215" s="102">
        <v>816504.4414969815</v>
      </c>
      <c r="P215" s="9">
        <f t="shared" si="25"/>
        <v>40.55039999999999</v>
      </c>
      <c r="Q215" s="102">
        <v>864749.7745404684</v>
      </c>
      <c r="S215" s="93"/>
      <c r="T215" s="93"/>
      <c r="U215" s="10"/>
      <c r="V215" s="10"/>
      <c r="W215" s="93"/>
      <c r="X215" s="10"/>
      <c r="Y215" s="10"/>
      <c r="Z215" s="93"/>
    </row>
    <row r="216" spans="1:26" ht="12.75">
      <c r="A216" s="138"/>
      <c r="B216" s="8">
        <v>5.04</v>
      </c>
      <c r="C216" s="9">
        <f t="shared" si="20"/>
        <v>29.375999999999998</v>
      </c>
      <c r="D216" s="102">
        <v>723998.1323179838</v>
      </c>
      <c r="E216" s="9">
        <f t="shared" si="21"/>
        <v>33.12</v>
      </c>
      <c r="F216" s="102">
        <v>770438.000488464</v>
      </c>
      <c r="G216" s="9">
        <f t="shared" si="22"/>
        <v>36.86399999999999</v>
      </c>
      <c r="H216" s="102">
        <v>816770.1096304808</v>
      </c>
      <c r="I216" s="4"/>
      <c r="J216" s="138"/>
      <c r="K216" s="9">
        <v>5.34</v>
      </c>
      <c r="L216" s="9">
        <f t="shared" si="23"/>
        <v>34.3332</v>
      </c>
      <c r="M216" s="102">
        <v>803380.4357021126</v>
      </c>
      <c r="N216" s="9">
        <f t="shared" si="24"/>
        <v>38.708999999999996</v>
      </c>
      <c r="O216" s="102">
        <v>853060.3766664956</v>
      </c>
      <c r="P216" s="9">
        <f t="shared" si="25"/>
        <v>43.08479999999999</v>
      </c>
      <c r="Q216" s="102">
        <v>902687.1840041791</v>
      </c>
      <c r="S216" s="93"/>
      <c r="T216" s="93"/>
      <c r="U216" s="10"/>
      <c r="V216" s="10"/>
      <c r="W216" s="93"/>
      <c r="X216" s="10"/>
      <c r="Y216" s="10"/>
      <c r="Z216" s="93"/>
    </row>
    <row r="217" spans="1:26" ht="12.75">
      <c r="A217" s="138"/>
      <c r="B217" s="8">
        <v>5.34</v>
      </c>
      <c r="C217" s="9">
        <f t="shared" si="20"/>
        <v>31.212</v>
      </c>
      <c r="D217" s="102">
        <v>757100.8380809414</v>
      </c>
      <c r="E217" s="9">
        <f t="shared" si="21"/>
        <v>35.19</v>
      </c>
      <c r="F217" s="102">
        <v>805082.1352314049</v>
      </c>
      <c r="G217" s="9">
        <f t="shared" si="22"/>
        <v>39.16799999999999</v>
      </c>
      <c r="H217" s="102">
        <v>853060.3766664956</v>
      </c>
      <c r="I217" s="4"/>
      <c r="J217" s="138"/>
      <c r="K217" s="9">
        <v>5.64</v>
      </c>
      <c r="L217" s="9">
        <f t="shared" si="23"/>
        <v>36.352799999999995</v>
      </c>
      <c r="M217" s="102">
        <v>838289.2284439302</v>
      </c>
      <c r="N217" s="9">
        <f t="shared" si="24"/>
        <v>40.98599999999999</v>
      </c>
      <c r="O217" s="102">
        <v>889669.4454627096</v>
      </c>
      <c r="P217" s="9">
        <f t="shared" si="25"/>
        <v>45.619199999999985</v>
      </c>
      <c r="Q217" s="102">
        <v>940943.395228089</v>
      </c>
      <c r="S217" s="93"/>
      <c r="T217" s="93"/>
      <c r="U217" s="10"/>
      <c r="V217" s="10"/>
      <c r="W217" s="93"/>
      <c r="X217" s="10"/>
      <c r="Y217" s="10"/>
      <c r="Z217" s="93"/>
    </row>
    <row r="218" spans="1:26" ht="12.75">
      <c r="A218" s="138"/>
      <c r="B218" s="8">
        <v>5.64</v>
      </c>
      <c r="C218" s="9">
        <f t="shared" si="20"/>
        <v>33.048</v>
      </c>
      <c r="D218" s="102">
        <v>789989.2644789686</v>
      </c>
      <c r="E218" s="9">
        <f t="shared" si="21"/>
        <v>37.26</v>
      </c>
      <c r="F218" s="102">
        <v>839757.3750434485</v>
      </c>
      <c r="G218" s="9">
        <f t="shared" si="22"/>
        <v>41.471999999999994</v>
      </c>
      <c r="H218" s="102">
        <v>889616.3118360097</v>
      </c>
      <c r="I218" s="4"/>
      <c r="J218" s="138"/>
      <c r="K218" s="9">
        <v>5.94</v>
      </c>
      <c r="L218" s="9">
        <f t="shared" si="23"/>
        <v>38.3724</v>
      </c>
      <c r="M218" s="102">
        <v>873251.1548124482</v>
      </c>
      <c r="N218" s="9">
        <f t="shared" si="24"/>
        <v>43.26299999999999</v>
      </c>
      <c r="O218" s="102">
        <v>926119.1133788236</v>
      </c>
      <c r="P218" s="9">
        <f t="shared" si="25"/>
        <v>48.15359999999999</v>
      </c>
      <c r="Q218" s="102">
        <v>979252.740078699</v>
      </c>
      <c r="S218" s="93"/>
      <c r="T218" s="93"/>
      <c r="U218" s="10"/>
      <c r="V218" s="10"/>
      <c r="W218" s="93"/>
      <c r="X218" s="10"/>
      <c r="Y218" s="10"/>
      <c r="Z218" s="93"/>
    </row>
    <row r="219" spans="1:26" ht="12.75">
      <c r="A219" s="138"/>
      <c r="B219" s="8">
        <v>5.94</v>
      </c>
      <c r="C219" s="9">
        <f t="shared" si="20"/>
        <v>34.884</v>
      </c>
      <c r="D219" s="102">
        <v>821498.699480105</v>
      </c>
      <c r="E219" s="9">
        <f t="shared" si="21"/>
        <v>39.33</v>
      </c>
      <c r="F219" s="102">
        <v>874525.9300628006</v>
      </c>
      <c r="G219" s="9">
        <f t="shared" si="22"/>
        <v>43.775999999999996</v>
      </c>
      <c r="H219" s="102">
        <v>925587.7771118251</v>
      </c>
      <c r="I219" s="4"/>
      <c r="J219" s="138"/>
      <c r="K219" s="9">
        <v>6.24</v>
      </c>
      <c r="L219" s="9">
        <f t="shared" si="23"/>
        <v>40.391999999999996</v>
      </c>
      <c r="M219" s="102">
        <v>907734.878540667</v>
      </c>
      <c r="N219" s="9">
        <f t="shared" si="24"/>
        <v>45.53999999999999</v>
      </c>
      <c r="O219" s="102">
        <v>962675.0485483379</v>
      </c>
      <c r="P219" s="9">
        <f t="shared" si="25"/>
        <v>50.68799999999999</v>
      </c>
      <c r="Q219" s="102">
        <v>1017083.8822890103</v>
      </c>
      <c r="S219" s="93"/>
      <c r="T219" s="93"/>
      <c r="U219" s="10"/>
      <c r="V219" s="10"/>
      <c r="W219" s="93"/>
      <c r="X219" s="10"/>
      <c r="Y219" s="10"/>
      <c r="Z219" s="93"/>
    </row>
    <row r="220" spans="1:26" ht="12.75">
      <c r="A220" s="138"/>
      <c r="B220" s="8">
        <v>6.24</v>
      </c>
      <c r="C220" s="9">
        <f t="shared" si="20"/>
        <v>36.72</v>
      </c>
      <c r="D220" s="102">
        <v>855824.8712944395</v>
      </c>
      <c r="E220" s="9">
        <f t="shared" si="21"/>
        <v>41.4</v>
      </c>
      <c r="F220" s="102">
        <v>909114.7669051142</v>
      </c>
      <c r="G220" s="9">
        <f t="shared" si="22"/>
        <v>46.07999999999999</v>
      </c>
      <c r="H220" s="102">
        <v>961824.9105211401</v>
      </c>
      <c r="I220" s="4"/>
      <c r="J220" s="138"/>
      <c r="K220" s="9">
        <v>6.54</v>
      </c>
      <c r="L220" s="9">
        <f t="shared" si="23"/>
        <v>42.4116</v>
      </c>
      <c r="M220" s="102">
        <v>942856.2057892847</v>
      </c>
      <c r="N220" s="9">
        <f t="shared" si="24"/>
        <v>47.81699999999999</v>
      </c>
      <c r="O220" s="102">
        <v>999230.9837178523</v>
      </c>
      <c r="P220" s="9">
        <f t="shared" si="25"/>
        <v>53.222399999999986</v>
      </c>
      <c r="Q220" s="102">
        <v>1055286.9598862205</v>
      </c>
      <c r="S220" s="93"/>
      <c r="T220" s="93"/>
      <c r="U220" s="10"/>
      <c r="V220" s="10"/>
      <c r="W220" s="93"/>
      <c r="X220" s="10"/>
      <c r="Y220" s="10"/>
      <c r="Z220" s="93"/>
    </row>
    <row r="221" spans="1:26" ht="12.75">
      <c r="A221" s="138"/>
      <c r="B221" s="8">
        <v>6.54</v>
      </c>
      <c r="C221" s="9">
        <f t="shared" si="20"/>
        <v>38.556</v>
      </c>
      <c r="D221" s="102">
        <v>889138.4003035382</v>
      </c>
      <c r="E221" s="9">
        <f t="shared" si="21"/>
        <v>43.46999999999999</v>
      </c>
      <c r="F221" s="102">
        <v>943707.059866217</v>
      </c>
      <c r="G221" s="9">
        <f t="shared" si="22"/>
        <v>48.383999999999986</v>
      </c>
      <c r="H221" s="102">
        <v>998646.5138241533</v>
      </c>
      <c r="I221" s="4"/>
      <c r="J221" s="138"/>
      <c r="K221" s="9">
        <v>6.84</v>
      </c>
      <c r="L221" s="9">
        <f t="shared" si="23"/>
        <v>44.4312</v>
      </c>
      <c r="M221" s="102">
        <v>977764.9985311028</v>
      </c>
      <c r="N221" s="9">
        <f t="shared" si="24"/>
        <v>50.093999999999994</v>
      </c>
      <c r="O221" s="102">
        <v>1036052.5870208654</v>
      </c>
      <c r="P221" s="9">
        <f t="shared" si="25"/>
        <v>55.756799999999984</v>
      </c>
      <c r="Q221" s="102">
        <v>1093490.0374834307</v>
      </c>
      <c r="S221" s="93"/>
      <c r="T221" s="93"/>
      <c r="U221" s="10"/>
      <c r="V221" s="10"/>
      <c r="W221" s="93"/>
      <c r="X221" s="10"/>
      <c r="Y221" s="10"/>
      <c r="Z221" s="93"/>
    </row>
    <row r="222" spans="1:26" ht="12.75">
      <c r="A222" s="138"/>
      <c r="B222" s="8">
        <v>6.84</v>
      </c>
      <c r="C222" s="9">
        <f t="shared" si="20"/>
        <v>40.391999999999996</v>
      </c>
      <c r="D222" s="102">
        <v>922507.2272132641</v>
      </c>
      <c r="E222" s="9">
        <f t="shared" si="21"/>
        <v>45.53999999999999</v>
      </c>
      <c r="F222" s="102">
        <v>978562.0178552989</v>
      </c>
      <c r="G222" s="9">
        <f t="shared" si="22"/>
        <v>50.68799999999999</v>
      </c>
      <c r="H222" s="102">
        <v>1034936.7808601683</v>
      </c>
      <c r="I222" s="4"/>
      <c r="J222" s="138"/>
      <c r="K222" s="9">
        <v>7.14</v>
      </c>
      <c r="L222" s="9">
        <f t="shared" si="23"/>
        <v>46.450799999999994</v>
      </c>
      <c r="M222" s="102">
        <v>1012726.9248996205</v>
      </c>
      <c r="N222" s="9">
        <f t="shared" si="24"/>
        <v>52.37099999999999</v>
      </c>
      <c r="O222" s="102">
        <v>1072847.6235105288</v>
      </c>
      <c r="P222" s="9">
        <f t="shared" si="25"/>
        <v>58.29119999999998</v>
      </c>
      <c r="Q222" s="102">
        <v>1131746.248707341</v>
      </c>
      <c r="S222" s="93"/>
      <c r="T222" s="93"/>
      <c r="U222" s="10"/>
      <c r="V222" s="10"/>
      <c r="W222" s="93"/>
      <c r="X222" s="10"/>
      <c r="Y222" s="10"/>
      <c r="Z222" s="93"/>
    </row>
    <row r="223" spans="1:26" ht="12.75">
      <c r="A223" s="138"/>
      <c r="B223" s="8">
        <v>7.14</v>
      </c>
      <c r="C223" s="9">
        <f t="shared" si="20"/>
        <v>42.228</v>
      </c>
      <c r="D223" s="102">
        <v>955713.6165398977</v>
      </c>
      <c r="E223" s="9">
        <f t="shared" si="21"/>
        <v>47.60999999999999</v>
      </c>
      <c r="F223" s="102">
        <v>1013150.8546976127</v>
      </c>
      <c r="G223" s="9">
        <f t="shared" si="22"/>
        <v>52.99199999999999</v>
      </c>
      <c r="H223" s="102">
        <v>1071173.9142694827</v>
      </c>
      <c r="I223" s="4"/>
      <c r="J223" s="138"/>
      <c r="K223" s="9">
        <v>7.44</v>
      </c>
      <c r="L223" s="9">
        <f t="shared" si="23"/>
        <v>48.4704</v>
      </c>
      <c r="M223" s="102">
        <v>1047741.9848948381</v>
      </c>
      <c r="N223" s="9">
        <f t="shared" si="24"/>
        <v>54.64799999999999</v>
      </c>
      <c r="O223" s="102">
        <v>1109430.1254933933</v>
      </c>
      <c r="P223" s="9">
        <f t="shared" si="25"/>
        <v>60.82559999999999</v>
      </c>
      <c r="Q223" s="102">
        <v>1169949.326304551</v>
      </c>
      <c r="S223" s="93"/>
      <c r="T223" s="93"/>
      <c r="U223" s="10"/>
      <c r="V223" s="10"/>
      <c r="W223" s="93"/>
      <c r="X223" s="10"/>
      <c r="Y223" s="10"/>
      <c r="Z223" s="93"/>
    </row>
    <row r="224" spans="1:26" ht="12.75">
      <c r="A224" s="138"/>
      <c r="B224" s="8">
        <v>7.44</v>
      </c>
      <c r="C224" s="9">
        <f t="shared" si="20"/>
        <v>44.06400000000001</v>
      </c>
      <c r="D224" s="102">
        <v>988975.3037671588</v>
      </c>
      <c r="E224" s="9">
        <f t="shared" si="21"/>
        <v>49.68</v>
      </c>
      <c r="F224" s="102">
        <v>1047953.9709048566</v>
      </c>
      <c r="G224" s="9">
        <f t="shared" si="22"/>
        <v>55.29599999999999</v>
      </c>
      <c r="H224" s="102">
        <v>1107729.849438997</v>
      </c>
      <c r="I224" s="4"/>
      <c r="J224" s="138"/>
      <c r="K224" s="9">
        <v>7.74</v>
      </c>
      <c r="L224" s="9">
        <f t="shared" si="23"/>
        <v>50.49</v>
      </c>
      <c r="M224" s="102">
        <v>1082916.4457701554</v>
      </c>
      <c r="N224" s="9">
        <f t="shared" si="24"/>
        <v>56.925</v>
      </c>
      <c r="O224" s="102">
        <v>1146251.7287964066</v>
      </c>
      <c r="P224" s="9">
        <f t="shared" si="25"/>
        <v>63.35999999999999</v>
      </c>
      <c r="Q224" s="102">
        <v>1207993.003021662</v>
      </c>
      <c r="S224" s="93"/>
      <c r="T224" s="93"/>
      <c r="U224" s="10"/>
      <c r="V224" s="10"/>
      <c r="W224" s="93"/>
      <c r="X224" s="10"/>
      <c r="Y224" s="10"/>
      <c r="Z224" s="93"/>
    </row>
    <row r="225" spans="1:26" ht="12.75">
      <c r="A225" s="138"/>
      <c r="B225" s="8">
        <v>7.74</v>
      </c>
      <c r="C225" s="9">
        <f t="shared" si="20"/>
        <v>45.9</v>
      </c>
      <c r="D225" s="102">
        <v>1022292.2888950467</v>
      </c>
      <c r="E225" s="9">
        <f t="shared" si="21"/>
        <v>51.74999999999999</v>
      </c>
      <c r="F225" s="102">
        <v>1082916.0685764037</v>
      </c>
      <c r="G225" s="9">
        <f t="shared" si="22"/>
        <v>57.599999999999994</v>
      </c>
      <c r="H225" s="102">
        <v>1144285.7846085113</v>
      </c>
      <c r="I225" s="4"/>
      <c r="J225" s="138"/>
      <c r="K225" s="9">
        <v>8.04</v>
      </c>
      <c r="L225" s="9">
        <f t="shared" si="23"/>
        <v>52.50959999999999</v>
      </c>
      <c r="M225" s="102">
        <v>1117772.1048852736</v>
      </c>
      <c r="N225" s="9">
        <f t="shared" si="24"/>
        <v>59.201999999999984</v>
      </c>
      <c r="O225" s="102">
        <v>1182754.5303392215</v>
      </c>
      <c r="P225" s="9">
        <f t="shared" si="25"/>
        <v>65.89439999999998</v>
      </c>
      <c r="Q225" s="102">
        <v>1246142.9469921722</v>
      </c>
      <c r="S225" s="93"/>
      <c r="T225" s="93"/>
      <c r="U225" s="10"/>
      <c r="V225" s="10"/>
      <c r="W225" s="93"/>
      <c r="X225" s="10"/>
      <c r="Y225" s="10"/>
      <c r="Z225" s="93"/>
    </row>
    <row r="226" spans="1:26" ht="12.75">
      <c r="A226" s="138"/>
      <c r="B226" s="8">
        <v>8.04</v>
      </c>
      <c r="C226" s="9">
        <f t="shared" si="20"/>
        <v>47.736</v>
      </c>
      <c r="D226" s="102">
        <v>1055553.9761223076</v>
      </c>
      <c r="E226" s="9">
        <f t="shared" si="21"/>
        <v>53.81999999999999</v>
      </c>
      <c r="F226" s="102">
        <v>1117504.9054187175</v>
      </c>
      <c r="G226" s="9">
        <f t="shared" si="22"/>
        <v>59.90399999999999</v>
      </c>
      <c r="H226" s="102">
        <v>1180522.9180178263</v>
      </c>
      <c r="I226" s="4"/>
      <c r="J226" s="138"/>
      <c r="K226" s="9">
        <v>8.34</v>
      </c>
      <c r="L226" s="9">
        <f t="shared" si="23"/>
        <v>54.529199999999996</v>
      </c>
      <c r="M226" s="102">
        <v>1152627.7640003918</v>
      </c>
      <c r="N226" s="9">
        <f t="shared" si="24"/>
        <v>61.478999999999985</v>
      </c>
      <c r="O226" s="102">
        <v>1219576.1336422346</v>
      </c>
      <c r="P226" s="9">
        <f t="shared" si="25"/>
        <v>68.42879999999998</v>
      </c>
      <c r="Q226" s="102">
        <v>1284292.8909626827</v>
      </c>
      <c r="S226" s="93"/>
      <c r="T226" s="93"/>
      <c r="U226" s="10"/>
      <c r="V226" s="10"/>
      <c r="W226" s="93"/>
      <c r="X226" s="10"/>
      <c r="Y226" s="10"/>
      <c r="Z226" s="93"/>
    </row>
    <row r="227" spans="1:26" ht="12.75">
      <c r="A227" s="138"/>
      <c r="B227" s="8">
        <v>8.34</v>
      </c>
      <c r="C227" s="9">
        <f t="shared" si="20"/>
        <v>49.571999999999996</v>
      </c>
      <c r="D227" s="102">
        <v>1089026.4865957096</v>
      </c>
      <c r="E227" s="9">
        <f t="shared" si="21"/>
        <v>55.889999999999986</v>
      </c>
      <c r="F227" s="102">
        <v>1152363.3195265885</v>
      </c>
      <c r="G227" s="9">
        <f t="shared" si="22"/>
        <v>62.207999999999984</v>
      </c>
      <c r="H227" s="102">
        <v>1217078.8531873405</v>
      </c>
      <c r="I227" s="4"/>
      <c r="J227" s="138"/>
      <c r="K227" s="9">
        <v>8.64</v>
      </c>
      <c r="L227" s="9">
        <f t="shared" si="23"/>
        <v>56.5488</v>
      </c>
      <c r="M227" s="102">
        <v>1187802.2248757093</v>
      </c>
      <c r="N227" s="9">
        <f t="shared" si="24"/>
        <v>63.75599999999999</v>
      </c>
      <c r="O227" s="102">
        <v>1256397.7369452482</v>
      </c>
      <c r="P227" s="9">
        <f t="shared" si="25"/>
        <v>70.96319999999999</v>
      </c>
      <c r="Q227" s="102">
        <v>1322549.102186593</v>
      </c>
      <c r="S227" s="93"/>
      <c r="T227" s="93"/>
      <c r="U227" s="10"/>
      <c r="V227" s="10"/>
      <c r="W227" s="93"/>
      <c r="X227" s="10"/>
      <c r="Y227" s="10"/>
      <c r="Z227" s="93"/>
    </row>
    <row r="228" spans="1:26" ht="12.75">
      <c r="A228" s="138"/>
      <c r="B228" s="8">
        <v>8.64</v>
      </c>
      <c r="C228" s="9">
        <f t="shared" si="20"/>
        <v>51.40800000000001</v>
      </c>
      <c r="D228" s="102">
        <v>1122077.350576829</v>
      </c>
      <c r="E228" s="9">
        <f t="shared" si="21"/>
        <v>57.96</v>
      </c>
      <c r="F228" s="102">
        <v>1186952.1563689022</v>
      </c>
      <c r="G228" s="9">
        <f t="shared" si="22"/>
        <v>64.512</v>
      </c>
      <c r="H228" s="102">
        <v>1253634.7883568546</v>
      </c>
      <c r="I228" s="4"/>
      <c r="J228" s="138"/>
      <c r="K228" s="9">
        <v>8.94</v>
      </c>
      <c r="L228" s="9">
        <f t="shared" si="23"/>
        <v>58.5684</v>
      </c>
      <c r="M228" s="102">
        <v>1222657.883990827</v>
      </c>
      <c r="N228" s="9">
        <f t="shared" si="24"/>
        <v>66.03299999999999</v>
      </c>
      <c r="O228" s="102">
        <v>1292953.6721147618</v>
      </c>
      <c r="P228" s="9">
        <f t="shared" si="25"/>
        <v>73.49759999999998</v>
      </c>
      <c r="Q228" s="102">
        <v>1360752.1797838027</v>
      </c>
      <c r="S228" s="93"/>
      <c r="T228" s="93"/>
      <c r="U228" s="10"/>
      <c r="V228" s="10"/>
      <c r="W228" s="93"/>
      <c r="X228" s="10"/>
      <c r="Y228" s="10"/>
      <c r="Z228" s="93"/>
    </row>
    <row r="229" spans="1:26" ht="12.75">
      <c r="A229" s="138"/>
      <c r="B229" s="8">
        <v>8.94</v>
      </c>
      <c r="C229" s="9">
        <f t="shared" si="20"/>
        <v>53.244</v>
      </c>
      <c r="D229" s="102">
        <v>1155442.721367766</v>
      </c>
      <c r="E229" s="9">
        <f t="shared" si="21"/>
        <v>60.02999999999999</v>
      </c>
      <c r="F229" s="102">
        <v>1221807.1143579842</v>
      </c>
      <c r="G229" s="9">
        <f t="shared" si="22"/>
        <v>66.81599999999999</v>
      </c>
      <c r="H229" s="102">
        <v>1290190.7235263686</v>
      </c>
      <c r="I229" s="4"/>
      <c r="J229" s="138"/>
      <c r="K229" s="9">
        <v>9.24</v>
      </c>
      <c r="L229" s="9">
        <f t="shared" si="23"/>
        <v>60.588</v>
      </c>
      <c r="M229" s="102">
        <v>1257832.3448661445</v>
      </c>
      <c r="N229" s="9">
        <f t="shared" si="24"/>
        <v>68.30999999999999</v>
      </c>
      <c r="O229" s="102">
        <v>1329509.6072842765</v>
      </c>
      <c r="P229" s="9">
        <f t="shared" si="25"/>
        <v>76.03199999999998</v>
      </c>
      <c r="Q229" s="102">
        <v>1398955.2573810131</v>
      </c>
      <c r="S229" s="93"/>
      <c r="T229" s="93"/>
      <c r="U229" s="10"/>
      <c r="V229" s="10"/>
      <c r="W229" s="93"/>
      <c r="X229" s="10"/>
      <c r="Y229" s="10"/>
      <c r="Z229" s="93"/>
    </row>
    <row r="230" spans="1:26" ht="12.75">
      <c r="A230" s="138"/>
      <c r="B230" s="8">
        <v>9.24</v>
      </c>
      <c r="C230" s="9">
        <f t="shared" si="20"/>
        <v>55.08</v>
      </c>
      <c r="D230" s="102">
        <v>1188918.687959957</v>
      </c>
      <c r="E230" s="9">
        <f t="shared" si="21"/>
        <v>62.099999999999994</v>
      </c>
      <c r="F230" s="102">
        <v>1256399.407319087</v>
      </c>
      <c r="G230" s="9">
        <f t="shared" si="22"/>
        <v>69.11999999999999</v>
      </c>
      <c r="H230" s="102">
        <v>1326427.856935683</v>
      </c>
      <c r="I230" s="4"/>
      <c r="J230" s="138"/>
      <c r="K230" s="9">
        <v>9.540000000000001</v>
      </c>
      <c r="L230" s="9">
        <f t="shared" si="23"/>
        <v>62.607600000000005</v>
      </c>
      <c r="M230" s="102">
        <v>1292688.003981263</v>
      </c>
      <c r="N230" s="9">
        <f t="shared" si="24"/>
        <v>70.587</v>
      </c>
      <c r="O230" s="102">
        <v>1366331.2105872896</v>
      </c>
      <c r="P230" s="9">
        <f t="shared" si="25"/>
        <v>78.56639999999999</v>
      </c>
      <c r="Q230" s="102">
        <v>1437158.3349782233</v>
      </c>
      <c r="S230" s="93"/>
      <c r="T230" s="93"/>
      <c r="U230" s="10"/>
      <c r="V230" s="10"/>
      <c r="W230" s="93"/>
      <c r="X230" s="10"/>
      <c r="Y230" s="10"/>
      <c r="Z230" s="93"/>
    </row>
    <row r="231" spans="1:26" ht="12.75">
      <c r="A231" s="138"/>
      <c r="B231" s="8">
        <v>9.540000000000001</v>
      </c>
      <c r="C231" s="9">
        <f t="shared" si="20"/>
        <v>56.916000000000004</v>
      </c>
      <c r="D231" s="102">
        <v>1221807.1143579842</v>
      </c>
      <c r="E231" s="9">
        <f t="shared" si="21"/>
        <v>64.17</v>
      </c>
      <c r="F231" s="102">
        <v>1291306.207090007</v>
      </c>
      <c r="G231" s="9">
        <f t="shared" si="22"/>
        <v>71.42399999999999</v>
      </c>
      <c r="H231" s="102">
        <v>1362983.7921051972</v>
      </c>
      <c r="I231" s="4"/>
      <c r="J231" s="138"/>
      <c r="K231" s="9">
        <v>9.84</v>
      </c>
      <c r="L231" s="9">
        <f t="shared" si="23"/>
        <v>64.62719999999999</v>
      </c>
      <c r="M231" s="102">
        <v>1327809.3312298805</v>
      </c>
      <c r="N231" s="9">
        <f t="shared" si="24"/>
        <v>72.86399999999999</v>
      </c>
      <c r="O231" s="102">
        <v>1403152.8138903035</v>
      </c>
      <c r="P231" s="9">
        <f t="shared" si="25"/>
        <v>81.10079999999998</v>
      </c>
      <c r="Q231" s="102">
        <v>1475095.7444419342</v>
      </c>
      <c r="S231" s="93"/>
      <c r="T231" s="93"/>
      <c r="U231" s="10"/>
      <c r="V231" s="10"/>
      <c r="W231" s="93"/>
      <c r="X231" s="10"/>
      <c r="Y231" s="10"/>
      <c r="Z231" s="93"/>
    </row>
    <row r="232" spans="1:26" ht="12.75">
      <c r="A232" s="138"/>
      <c r="B232" s="8">
        <v>9.84</v>
      </c>
      <c r="C232" s="9">
        <f t="shared" si="20"/>
        <v>58.751999999999995</v>
      </c>
      <c r="D232" s="102">
        <v>1255283.0809501754</v>
      </c>
      <c r="E232" s="9">
        <f t="shared" si="21"/>
        <v>66.24</v>
      </c>
      <c r="F232" s="102">
        <v>1325895.0439323208</v>
      </c>
      <c r="G232" s="9">
        <f t="shared" si="22"/>
        <v>73.72799999999998</v>
      </c>
      <c r="H232" s="102">
        <v>1399539.7272747115</v>
      </c>
      <c r="I232" s="4"/>
      <c r="J232" s="138"/>
      <c r="K232" s="9">
        <v>10.14</v>
      </c>
      <c r="L232" s="9">
        <f t="shared" si="23"/>
        <v>66.6468</v>
      </c>
      <c r="M232" s="102">
        <v>1362718.1239716988</v>
      </c>
      <c r="N232" s="9">
        <f t="shared" si="24"/>
        <v>75.14099999999999</v>
      </c>
      <c r="O232" s="102">
        <v>1439708.7490598173</v>
      </c>
      <c r="P232" s="9">
        <f t="shared" si="25"/>
        <v>83.6352</v>
      </c>
      <c r="Q232" s="102">
        <v>1513351.9556658438</v>
      </c>
      <c r="S232" s="93"/>
      <c r="T232" s="93"/>
      <c r="U232" s="10"/>
      <c r="V232" s="10"/>
      <c r="W232" s="93"/>
      <c r="X232" s="10"/>
      <c r="Y232" s="10"/>
      <c r="Z232" s="93"/>
    </row>
    <row r="233" spans="1:26" ht="12.75">
      <c r="A233" s="138"/>
      <c r="B233" s="8">
        <v>10.14</v>
      </c>
      <c r="C233" s="9">
        <f t="shared" si="20"/>
        <v>60.58800000000001</v>
      </c>
      <c r="D233" s="102">
        <v>1288489.470276809</v>
      </c>
      <c r="E233" s="9">
        <f t="shared" si="21"/>
        <v>68.31</v>
      </c>
      <c r="F233" s="102">
        <v>1360753.458040192</v>
      </c>
      <c r="G233" s="9">
        <f t="shared" si="22"/>
        <v>76.032</v>
      </c>
      <c r="H233" s="102">
        <v>1435776.8606840267</v>
      </c>
      <c r="I233" s="4"/>
      <c r="J233" s="138"/>
      <c r="K233" s="9">
        <v>10.44</v>
      </c>
      <c r="L233" s="9">
        <f t="shared" si="23"/>
        <v>68.6664</v>
      </c>
      <c r="M233" s="102">
        <v>1397573.7830868168</v>
      </c>
      <c r="N233" s="9">
        <f t="shared" si="24"/>
        <v>77.41799999999999</v>
      </c>
      <c r="O233" s="102">
        <v>1476530.352362831</v>
      </c>
      <c r="P233" s="9">
        <f t="shared" si="25"/>
        <v>86.16959999999997</v>
      </c>
      <c r="Q233" s="102">
        <v>1551501.8996363548</v>
      </c>
      <c r="S233" s="93"/>
      <c r="T233" s="93"/>
      <c r="U233" s="10"/>
      <c r="V233" s="10"/>
      <c r="W233" s="93"/>
      <c r="X233" s="10"/>
      <c r="Y233" s="10"/>
      <c r="Z233" s="93"/>
    </row>
    <row r="234" spans="1:26" ht="12.75">
      <c r="A234" s="138"/>
      <c r="B234" s="8">
        <v>10.44</v>
      </c>
      <c r="C234" s="9">
        <f t="shared" si="20"/>
        <v>62.424</v>
      </c>
      <c r="D234" s="102">
        <v>1321699.315722232</v>
      </c>
      <c r="E234" s="9">
        <f t="shared" si="21"/>
        <v>70.38</v>
      </c>
      <c r="F234" s="102">
        <v>1395342.2948825052</v>
      </c>
      <c r="G234" s="9">
        <f t="shared" si="22"/>
        <v>78.33599999999998</v>
      </c>
      <c r="H234" s="102">
        <v>1472332.7958535405</v>
      </c>
      <c r="I234" s="4"/>
      <c r="J234" s="138"/>
      <c r="K234" s="9">
        <v>10.74</v>
      </c>
      <c r="L234" s="9">
        <f t="shared" si="23"/>
        <v>70.68599999999999</v>
      </c>
      <c r="M234" s="102">
        <v>1432695.1103354336</v>
      </c>
      <c r="N234" s="9">
        <f t="shared" si="24"/>
        <v>79.695</v>
      </c>
      <c r="O234" s="102">
        <v>1513033.153905645</v>
      </c>
      <c r="P234" s="9">
        <f t="shared" si="25"/>
        <v>88.70399999999998</v>
      </c>
      <c r="Q234" s="102">
        <v>1590023.7789937642</v>
      </c>
      <c r="S234" s="93"/>
      <c r="T234" s="93"/>
      <c r="U234" s="10"/>
      <c r="V234" s="10"/>
      <c r="W234" s="93"/>
      <c r="X234" s="10"/>
      <c r="Y234" s="10"/>
      <c r="Z234" s="93"/>
    </row>
    <row r="235" spans="1:26" ht="12.75">
      <c r="A235" s="138"/>
      <c r="B235" s="8">
        <v>10.74</v>
      </c>
      <c r="C235" s="9">
        <f t="shared" si="20"/>
        <v>64.26</v>
      </c>
      <c r="D235" s="102">
        <v>1355012.8447313306</v>
      </c>
      <c r="E235" s="9">
        <f t="shared" si="21"/>
        <v>72.44999999999999</v>
      </c>
      <c r="F235" s="102">
        <v>1430197.2528715876</v>
      </c>
      <c r="G235" s="9">
        <f t="shared" si="22"/>
        <v>80.63999999999999</v>
      </c>
      <c r="H235" s="102">
        <v>1508888.7310230546</v>
      </c>
      <c r="I235" s="4"/>
      <c r="J235" s="138"/>
      <c r="K235" s="9">
        <v>11.040000000000001</v>
      </c>
      <c r="L235" s="9">
        <f t="shared" si="23"/>
        <v>72.7056</v>
      </c>
      <c r="M235" s="102">
        <v>1467710.1703306518</v>
      </c>
      <c r="N235" s="9">
        <f t="shared" si="24"/>
        <v>81.972</v>
      </c>
      <c r="O235" s="102">
        <v>1549854.7572086584</v>
      </c>
      <c r="P235" s="9">
        <f t="shared" si="25"/>
        <v>91.23839999999998</v>
      </c>
      <c r="Q235" s="102">
        <v>1627801.7875773758</v>
      </c>
      <c r="S235" s="93"/>
      <c r="T235" s="93"/>
      <c r="U235" s="10"/>
      <c r="V235" s="10"/>
      <c r="W235" s="93"/>
      <c r="X235" s="10"/>
      <c r="Y235" s="10"/>
      <c r="Z235" s="93"/>
    </row>
    <row r="236" spans="1:26" ht="12.75">
      <c r="A236" s="138"/>
      <c r="B236" s="8">
        <v>11.040000000000001</v>
      </c>
      <c r="C236" s="9">
        <f t="shared" si="20"/>
        <v>66.09600000000002</v>
      </c>
      <c r="D236" s="102">
        <v>1388381.6716410567</v>
      </c>
      <c r="E236" s="9">
        <f t="shared" si="21"/>
        <v>74.52000000000001</v>
      </c>
      <c r="F236" s="102">
        <v>1464841.3876145284</v>
      </c>
      <c r="G236" s="9">
        <f t="shared" si="22"/>
        <v>82.944</v>
      </c>
      <c r="H236" s="102">
        <v>1545391.5325658687</v>
      </c>
      <c r="I236" s="4"/>
      <c r="J236" s="138"/>
      <c r="K236" s="9">
        <v>11.34</v>
      </c>
      <c r="L236" s="9">
        <f t="shared" si="23"/>
        <v>74.72519999999999</v>
      </c>
      <c r="M236" s="102">
        <v>1502725.2303258698</v>
      </c>
      <c r="N236" s="9">
        <f t="shared" si="24"/>
        <v>84.24899999999998</v>
      </c>
      <c r="O236" s="102">
        <v>1586676.3605116722</v>
      </c>
      <c r="P236" s="9">
        <f t="shared" si="25"/>
        <v>93.77279999999998</v>
      </c>
      <c r="Q236" s="102">
        <v>1665898.597921186</v>
      </c>
      <c r="S236" s="93"/>
      <c r="T236" s="93"/>
      <c r="U236" s="10"/>
      <c r="V236" s="10"/>
      <c r="W236" s="93"/>
      <c r="X236" s="10"/>
      <c r="Y236" s="10"/>
      <c r="Z236" s="93"/>
    </row>
    <row r="237" spans="1:26" ht="12.75">
      <c r="A237" s="138"/>
      <c r="B237" s="8">
        <v>11.34</v>
      </c>
      <c r="C237" s="9">
        <f t="shared" si="20"/>
        <v>67.932</v>
      </c>
      <c r="D237" s="102">
        <v>1421536.2191858522</v>
      </c>
      <c r="E237" s="9">
        <f t="shared" si="21"/>
        <v>76.58999999999999</v>
      </c>
      <c r="F237" s="102">
        <v>1499644.503821772</v>
      </c>
      <c r="G237" s="9">
        <f t="shared" si="22"/>
        <v>85.24799999999998</v>
      </c>
      <c r="H237" s="102">
        <v>1581681.7996018834</v>
      </c>
      <c r="I237" s="4"/>
      <c r="J237" s="138"/>
      <c r="K237" s="9">
        <v>11.64</v>
      </c>
      <c r="L237" s="9">
        <f t="shared" si="23"/>
        <v>76.7448</v>
      </c>
      <c r="M237" s="102">
        <v>1537580.8894409875</v>
      </c>
      <c r="N237" s="9">
        <f t="shared" si="24"/>
        <v>86.52599999999998</v>
      </c>
      <c r="O237" s="102">
        <v>1623232.295681186</v>
      </c>
      <c r="P237" s="9">
        <f t="shared" si="25"/>
        <v>96.30719999999998</v>
      </c>
      <c r="Q237" s="102">
        <v>1704154.809145096</v>
      </c>
      <c r="S237" s="93"/>
      <c r="T237" s="93"/>
      <c r="U237" s="10"/>
      <c r="V237" s="10"/>
      <c r="W237" s="93"/>
      <c r="X237" s="10"/>
      <c r="Y237" s="10"/>
      <c r="Z237" s="93"/>
    </row>
    <row r="238" spans="1:26" ht="12.75">
      <c r="A238" s="138"/>
      <c r="B238" s="8">
        <v>11.64</v>
      </c>
      <c r="C238" s="9">
        <f t="shared" si="20"/>
        <v>69.768</v>
      </c>
      <c r="D238" s="102">
        <v>1454797.906413113</v>
      </c>
      <c r="E238" s="9">
        <f t="shared" si="21"/>
        <v>78.66</v>
      </c>
      <c r="F238" s="102">
        <v>1534233.340664086</v>
      </c>
      <c r="G238" s="9">
        <f t="shared" si="22"/>
        <v>87.55199999999999</v>
      </c>
      <c r="H238" s="102">
        <v>1618237.7347713974</v>
      </c>
      <c r="I238" s="4"/>
      <c r="J238" s="138"/>
      <c r="K238" s="9">
        <v>11.94</v>
      </c>
      <c r="L238" s="9">
        <f t="shared" si="23"/>
        <v>78.76439999999998</v>
      </c>
      <c r="M238" s="102">
        <v>1572755.3503163045</v>
      </c>
      <c r="N238" s="9">
        <f t="shared" si="24"/>
        <v>88.80299999999997</v>
      </c>
      <c r="O238" s="102">
        <v>1659894.4981040996</v>
      </c>
      <c r="P238" s="9">
        <f t="shared" si="25"/>
        <v>98.84159999999997</v>
      </c>
      <c r="Q238" s="102">
        <v>1742357.8867423064</v>
      </c>
      <c r="S238" s="93"/>
      <c r="T238" s="93"/>
      <c r="U238" s="10"/>
      <c r="V238" s="10"/>
      <c r="W238" s="93"/>
      <c r="X238" s="10"/>
      <c r="Y238" s="10"/>
      <c r="Z238" s="93"/>
    </row>
    <row r="239" spans="1:26" ht="12.75">
      <c r="A239" s="138"/>
      <c r="B239" s="8">
        <v>11.94</v>
      </c>
      <c r="C239" s="9">
        <f t="shared" si="20"/>
        <v>71.60399999999998</v>
      </c>
      <c r="D239" s="102">
        <v>1488059.5936403738</v>
      </c>
      <c r="E239" s="9">
        <f t="shared" si="21"/>
        <v>80.72999999999998</v>
      </c>
      <c r="F239" s="102">
        <v>1569143.5965537955</v>
      </c>
      <c r="G239" s="9">
        <f t="shared" si="22"/>
        <v>89.85599999999997</v>
      </c>
      <c r="H239" s="102">
        <v>1654740.5363142116</v>
      </c>
      <c r="I239" s="4"/>
      <c r="J239" s="138"/>
      <c r="K239" s="9">
        <v>12.24</v>
      </c>
      <c r="L239" s="9">
        <f t="shared" si="23"/>
        <v>80.78399999999999</v>
      </c>
      <c r="M239" s="102">
        <v>1607611.0094314227</v>
      </c>
      <c r="N239" s="9">
        <f t="shared" si="24"/>
        <v>91.07999999999998</v>
      </c>
      <c r="O239" s="102">
        <v>1697672.5066877112</v>
      </c>
      <c r="P239" s="9">
        <f t="shared" si="25"/>
        <v>101.37599999999998</v>
      </c>
      <c r="Q239" s="102">
        <v>1780560.964339516</v>
      </c>
      <c r="S239" s="93"/>
      <c r="T239" s="93"/>
      <c r="U239" s="10"/>
      <c r="V239" s="10"/>
      <c r="W239" s="93"/>
      <c r="X239" s="10"/>
      <c r="Y239" s="10"/>
      <c r="Z239" s="93"/>
    </row>
    <row r="240" spans="1:26" ht="12.75">
      <c r="A240" s="138"/>
      <c r="B240" s="8">
        <v>12.24</v>
      </c>
      <c r="C240" s="9">
        <f t="shared" si="20"/>
        <v>73.44</v>
      </c>
      <c r="D240" s="102">
        <v>1521428.4205501</v>
      </c>
      <c r="E240" s="9">
        <f t="shared" si="21"/>
        <v>82.8</v>
      </c>
      <c r="F240" s="102">
        <v>1603784.275177946</v>
      </c>
      <c r="G240" s="9">
        <f t="shared" si="22"/>
        <v>92.15999999999998</v>
      </c>
      <c r="H240" s="102">
        <v>1691030.8033502265</v>
      </c>
      <c r="I240" s="4"/>
      <c r="J240" s="138"/>
      <c r="K240" s="9">
        <v>12.540000000000001</v>
      </c>
      <c r="L240" s="9">
        <f t="shared" si="23"/>
        <v>82.8036</v>
      </c>
      <c r="M240" s="102">
        <v>1642785.4703067397</v>
      </c>
      <c r="N240" s="9">
        <f t="shared" si="24"/>
        <v>93.357</v>
      </c>
      <c r="O240" s="102">
        <v>1733272.0365766273</v>
      </c>
      <c r="P240" s="9">
        <f t="shared" si="25"/>
        <v>103.9104</v>
      </c>
      <c r="Q240" s="102">
        <v>1818764.041936726</v>
      </c>
      <c r="S240" s="93"/>
      <c r="T240" s="93"/>
      <c r="U240" s="10"/>
      <c r="V240" s="10"/>
      <c r="W240" s="93"/>
      <c r="X240" s="10"/>
      <c r="Y240" s="10"/>
      <c r="Z240" s="93"/>
    </row>
    <row r="241" spans="1:26" ht="12.75">
      <c r="A241" s="138"/>
      <c r="B241" s="8">
        <v>12.540000000000001</v>
      </c>
      <c r="C241" s="9">
        <f t="shared" si="20"/>
        <v>75.27600000000001</v>
      </c>
      <c r="D241" s="102">
        <v>1554638.265995523</v>
      </c>
      <c r="E241" s="9">
        <f t="shared" si="21"/>
        <v>84.87</v>
      </c>
      <c r="F241" s="102">
        <v>1560559.917902333</v>
      </c>
      <c r="G241" s="9">
        <f t="shared" si="22"/>
        <v>94.464</v>
      </c>
      <c r="H241" s="102">
        <v>1727586.7385197403</v>
      </c>
      <c r="I241" s="4"/>
      <c r="J241" s="138"/>
      <c r="K241" s="9">
        <v>12.84</v>
      </c>
      <c r="L241" s="9">
        <f t="shared" si="23"/>
        <v>84.8232</v>
      </c>
      <c r="M241" s="102">
        <v>1677641.1294218581</v>
      </c>
      <c r="N241" s="9">
        <f t="shared" si="24"/>
        <v>95.63399999999999</v>
      </c>
      <c r="O241" s="102">
        <v>1769987.372626241</v>
      </c>
      <c r="P241" s="9">
        <f t="shared" si="25"/>
        <v>106.44479999999997</v>
      </c>
      <c r="Q241" s="102">
        <v>1856807.7186538368</v>
      </c>
      <c r="S241" s="93"/>
      <c r="T241" s="93"/>
      <c r="U241" s="10"/>
      <c r="V241" s="10"/>
      <c r="W241" s="93"/>
      <c r="X241" s="10"/>
      <c r="Y241" s="10"/>
      <c r="Z241" s="93"/>
    </row>
    <row r="242" spans="1:26" ht="12.75">
      <c r="A242" s="138"/>
      <c r="B242" s="8">
        <v>12.84</v>
      </c>
      <c r="C242" s="9">
        <f t="shared" si="20"/>
        <v>77.112</v>
      </c>
      <c r="D242" s="102">
        <v>1587951.7950046218</v>
      </c>
      <c r="E242" s="9">
        <f t="shared" si="21"/>
        <v>86.93999999999998</v>
      </c>
      <c r="F242" s="102">
        <v>1673442.3493742729</v>
      </c>
      <c r="G242" s="9">
        <f t="shared" si="22"/>
        <v>96.76799999999997</v>
      </c>
      <c r="H242" s="102">
        <v>1764089.5400625544</v>
      </c>
      <c r="I242" s="4"/>
      <c r="J242" s="138"/>
      <c r="K242" s="9">
        <v>13.14</v>
      </c>
      <c r="L242" s="9">
        <f t="shared" si="23"/>
        <v>86.8428</v>
      </c>
      <c r="M242" s="102">
        <v>1712762.456670476</v>
      </c>
      <c r="N242" s="9">
        <f t="shared" si="24"/>
        <v>97.91099999999999</v>
      </c>
      <c r="O242" s="102">
        <v>1806808.975929254</v>
      </c>
      <c r="P242" s="9">
        <f t="shared" si="25"/>
        <v>108.97919999999998</v>
      </c>
      <c r="Q242" s="102">
        <v>1895010.7962510479</v>
      </c>
      <c r="S242" s="93"/>
      <c r="T242" s="93"/>
      <c r="U242" s="10"/>
      <c r="V242" s="10"/>
      <c r="W242" s="93"/>
      <c r="X242" s="10"/>
      <c r="Y242" s="10"/>
      <c r="Z242" s="93"/>
    </row>
    <row r="243" spans="1:26" ht="12.75">
      <c r="A243" s="138"/>
      <c r="B243" s="8">
        <v>13.14</v>
      </c>
      <c r="C243" s="9">
        <f t="shared" si="20"/>
        <v>78.94800000000001</v>
      </c>
      <c r="D243" s="102">
        <v>1621161.640450044</v>
      </c>
      <c r="E243" s="9">
        <f t="shared" si="21"/>
        <v>89.01</v>
      </c>
      <c r="F243" s="102">
        <v>1708034.6423353758</v>
      </c>
      <c r="G243" s="9">
        <f t="shared" si="22"/>
        <v>99.07199999999999</v>
      </c>
      <c r="H243" s="102">
        <v>1800379.807098569</v>
      </c>
      <c r="I243" s="4"/>
      <c r="J243" s="138"/>
      <c r="K243" s="9">
        <v>13.44</v>
      </c>
      <c r="L243" s="9">
        <f t="shared" si="23"/>
        <v>88.8624</v>
      </c>
      <c r="M243" s="102">
        <v>1747671.2494122938</v>
      </c>
      <c r="N243" s="9">
        <f t="shared" si="24"/>
        <v>100.18799999999999</v>
      </c>
      <c r="O243" s="102">
        <v>1843311.7774720688</v>
      </c>
      <c r="P243" s="9">
        <f t="shared" si="25"/>
        <v>111.51359999999997</v>
      </c>
      <c r="Q243" s="102">
        <v>1933160.7402215577</v>
      </c>
      <c r="S243" s="93"/>
      <c r="T243" s="93"/>
      <c r="U243" s="10"/>
      <c r="V243" s="10"/>
      <c r="W243" s="93"/>
      <c r="X243" s="10"/>
      <c r="Y243" s="10"/>
      <c r="Z243" s="93"/>
    </row>
    <row r="244" spans="1:26" ht="12.75">
      <c r="A244" s="138"/>
      <c r="B244" s="8">
        <v>13.44</v>
      </c>
      <c r="C244" s="9">
        <f t="shared" si="20"/>
        <v>80.78399999999999</v>
      </c>
      <c r="D244" s="102">
        <v>1654475.1694591434</v>
      </c>
      <c r="E244" s="9">
        <f t="shared" si="21"/>
        <v>91.07999999999998</v>
      </c>
      <c r="F244" s="102">
        <v>1742889.6003244577</v>
      </c>
      <c r="G244" s="9">
        <f t="shared" si="22"/>
        <v>101.37599999999998</v>
      </c>
      <c r="H244" s="102">
        <v>1836935.7422680843</v>
      </c>
      <c r="I244" s="4"/>
      <c r="J244" s="138"/>
      <c r="K244" s="9">
        <v>13.74</v>
      </c>
      <c r="L244" s="9">
        <f t="shared" si="23"/>
        <v>90.88199999999999</v>
      </c>
      <c r="M244" s="102">
        <v>1782526.9085274115</v>
      </c>
      <c r="N244" s="9">
        <f t="shared" si="24"/>
        <v>102.46499999999999</v>
      </c>
      <c r="O244" s="102">
        <v>1880133.3807750826</v>
      </c>
      <c r="P244" s="9">
        <f t="shared" si="25"/>
        <v>114.04799999999997</v>
      </c>
      <c r="Q244" s="102">
        <v>1971363.8178187683</v>
      </c>
      <c r="S244" s="93"/>
      <c r="T244" s="93"/>
      <c r="U244" s="10"/>
      <c r="V244" s="10"/>
      <c r="W244" s="93"/>
      <c r="X244" s="10"/>
      <c r="Y244" s="10"/>
      <c r="Z244" s="93"/>
    </row>
    <row r="245" spans="1:26" ht="12.75">
      <c r="A245" s="138"/>
      <c r="B245" s="8">
        <v>13.74</v>
      </c>
      <c r="C245" s="9">
        <f t="shared" si="20"/>
        <v>82.62</v>
      </c>
      <c r="D245" s="102">
        <v>1687685.0149045659</v>
      </c>
      <c r="E245" s="9">
        <f t="shared" si="21"/>
        <v>93.14999999999999</v>
      </c>
      <c r="F245" s="102">
        <v>1777478.4371667712</v>
      </c>
      <c r="G245" s="9">
        <f t="shared" si="22"/>
        <v>103.67999999999998</v>
      </c>
      <c r="H245" s="102">
        <v>1873438.5438108982</v>
      </c>
      <c r="I245" s="4"/>
      <c r="J245" s="138"/>
      <c r="K245" s="9">
        <v>14.040000000000001</v>
      </c>
      <c r="L245" s="9">
        <f t="shared" si="23"/>
        <v>92.9016</v>
      </c>
      <c r="M245" s="102">
        <v>1817648.2357760286</v>
      </c>
      <c r="N245" s="9">
        <f t="shared" si="24"/>
        <v>104.74199999999999</v>
      </c>
      <c r="O245" s="102">
        <v>1916742.449571296</v>
      </c>
      <c r="P245" s="9">
        <f t="shared" si="25"/>
        <v>116.58239999999998</v>
      </c>
      <c r="Q245" s="102">
        <v>2009566.8954159778</v>
      </c>
      <c r="S245" s="93"/>
      <c r="T245" s="93"/>
      <c r="U245" s="10"/>
      <c r="V245" s="10"/>
      <c r="W245" s="93"/>
      <c r="X245" s="10"/>
      <c r="Y245" s="10"/>
      <c r="Z245" s="93"/>
    </row>
    <row r="246" spans="1:26" ht="12.75">
      <c r="A246" s="138"/>
      <c r="B246" s="8">
        <v>14.040000000000001</v>
      </c>
      <c r="C246" s="9">
        <f t="shared" si="20"/>
        <v>84.45600000000002</v>
      </c>
      <c r="D246" s="102">
        <v>1720998.5439136652</v>
      </c>
      <c r="E246" s="9">
        <f t="shared" si="21"/>
        <v>95.22</v>
      </c>
      <c r="F246" s="102">
        <v>1812388.6930564803</v>
      </c>
      <c r="G246" s="9">
        <f t="shared" si="22"/>
        <v>105.984</v>
      </c>
      <c r="H246" s="102">
        <v>1909728.810846913</v>
      </c>
      <c r="I246" s="4"/>
      <c r="J246" s="138"/>
      <c r="K246" s="9">
        <v>14.34</v>
      </c>
      <c r="L246" s="9">
        <f t="shared" si="23"/>
        <v>94.92119999999998</v>
      </c>
      <c r="M246" s="102">
        <v>1852557.0285178474</v>
      </c>
      <c r="N246" s="9">
        <f t="shared" si="24"/>
        <v>107.01899999999998</v>
      </c>
      <c r="O246" s="102">
        <v>1953510.9192476105</v>
      </c>
      <c r="P246" s="9">
        <f t="shared" si="25"/>
        <v>119.11679999999997</v>
      </c>
      <c r="Q246" s="102">
        <v>2047823.1066398881</v>
      </c>
      <c r="S246" s="93"/>
      <c r="T246" s="93"/>
      <c r="U246" s="10"/>
      <c r="V246" s="10"/>
      <c r="W246" s="93"/>
      <c r="X246" s="10"/>
      <c r="Y246" s="10"/>
      <c r="Z246" s="93"/>
    </row>
    <row r="247" spans="1:26" ht="12.75">
      <c r="A247" s="138"/>
      <c r="B247" s="8">
        <v>14.34</v>
      </c>
      <c r="C247" s="9">
        <f t="shared" si="20"/>
        <v>86.292</v>
      </c>
      <c r="D247" s="102">
        <v>1754367.3708233908</v>
      </c>
      <c r="E247" s="9">
        <f t="shared" si="21"/>
        <v>97.28999999999999</v>
      </c>
      <c r="F247" s="102">
        <v>1846925.6881169558</v>
      </c>
      <c r="G247" s="9">
        <f t="shared" si="22"/>
        <v>108.28799999999998</v>
      </c>
      <c r="H247" s="102">
        <v>1946284.746016427</v>
      </c>
      <c r="I247" s="4"/>
      <c r="J247" s="138"/>
      <c r="K247" s="9">
        <v>14.64</v>
      </c>
      <c r="L247" s="9">
        <f t="shared" si="23"/>
        <v>96.9408</v>
      </c>
      <c r="M247" s="102">
        <v>1887678.3557664643</v>
      </c>
      <c r="N247" s="9">
        <f t="shared" si="24"/>
        <v>109.29599999999998</v>
      </c>
      <c r="O247" s="102">
        <v>1990332.5225506232</v>
      </c>
      <c r="P247" s="9">
        <f t="shared" si="25"/>
        <v>121.65119999999997</v>
      </c>
      <c r="Q247" s="102">
        <v>2085866.7833569983</v>
      </c>
      <c r="S247" s="93"/>
      <c r="T247" s="93"/>
      <c r="U247" s="10"/>
      <c r="V247" s="10"/>
      <c r="W247" s="93"/>
      <c r="X247" s="10"/>
      <c r="Y247" s="10"/>
      <c r="Z247" s="93"/>
    </row>
    <row r="248" spans="1:26" ht="12.75">
      <c r="A248" s="138"/>
      <c r="B248" s="8">
        <v>14.64</v>
      </c>
      <c r="C248" s="9">
        <f t="shared" si="20"/>
        <v>88.12800000000001</v>
      </c>
      <c r="D248" s="102">
        <v>1787521.9183681866</v>
      </c>
      <c r="E248" s="9">
        <f t="shared" si="21"/>
        <v>99.36</v>
      </c>
      <c r="F248" s="102">
        <v>1881832.4878878754</v>
      </c>
      <c r="G248" s="9">
        <f t="shared" si="22"/>
        <v>110.59199999999998</v>
      </c>
      <c r="H248" s="102">
        <v>1982787.5475592413</v>
      </c>
      <c r="I248" s="4"/>
      <c r="J248" s="138"/>
      <c r="K248" s="9">
        <v>14.94</v>
      </c>
      <c r="L248" s="9">
        <f t="shared" si="23"/>
        <v>98.96039999999999</v>
      </c>
      <c r="M248" s="102">
        <v>1922534.0148815827</v>
      </c>
      <c r="N248" s="9">
        <f t="shared" si="24"/>
        <v>111.573</v>
      </c>
      <c r="O248" s="102">
        <v>2026888.4577201377</v>
      </c>
      <c r="P248" s="9">
        <f t="shared" si="25"/>
        <v>124.18559999999998</v>
      </c>
      <c r="Q248" s="102">
        <v>2123963.5937008094</v>
      </c>
      <c r="S248" s="93"/>
      <c r="T248" s="93"/>
      <c r="U248" s="10"/>
      <c r="V248" s="10"/>
      <c r="W248" s="93"/>
      <c r="X248" s="10"/>
      <c r="Y248" s="10"/>
      <c r="Z248" s="93"/>
    </row>
    <row r="249" spans="1:26" ht="12.75">
      <c r="A249" s="138"/>
      <c r="B249" s="8">
        <v>14.94</v>
      </c>
      <c r="C249" s="9">
        <f t="shared" si="20"/>
        <v>89.96399999999998</v>
      </c>
      <c r="D249" s="102">
        <v>1820994.428841588</v>
      </c>
      <c r="E249" s="9">
        <f t="shared" si="21"/>
        <v>101.42999999999998</v>
      </c>
      <c r="F249" s="102">
        <v>1916424.780848979</v>
      </c>
      <c r="G249" s="9">
        <f t="shared" si="22"/>
        <v>112.89599999999997</v>
      </c>
      <c r="H249" s="102">
        <v>2019184.0818486558</v>
      </c>
      <c r="I249" s="4"/>
      <c r="J249" s="138"/>
      <c r="K249" s="9">
        <v>15.24</v>
      </c>
      <c r="L249" s="9">
        <f t="shared" si="23"/>
        <v>100.98</v>
      </c>
      <c r="M249" s="102">
        <v>1957708.4757568997</v>
      </c>
      <c r="N249" s="9">
        <f t="shared" si="24"/>
        <v>113.85</v>
      </c>
      <c r="O249" s="102">
        <v>2063710.0610231513</v>
      </c>
      <c r="P249" s="9">
        <f t="shared" si="25"/>
        <v>126.71999999999998</v>
      </c>
      <c r="Q249" s="102">
        <v>2162166.671298019</v>
      </c>
      <c r="S249" s="93"/>
      <c r="T249" s="93"/>
      <c r="U249" s="10"/>
      <c r="V249" s="10"/>
      <c r="W249" s="93"/>
      <c r="X249" s="10"/>
      <c r="Y249" s="10"/>
      <c r="Z249" s="93"/>
    </row>
    <row r="250" spans="1:26" ht="12.75">
      <c r="A250" s="138"/>
      <c r="B250" s="8">
        <v>15.24</v>
      </c>
      <c r="C250" s="9">
        <f t="shared" si="20"/>
        <v>91.8</v>
      </c>
      <c r="D250" s="102">
        <v>1854045.2928227077</v>
      </c>
      <c r="E250" s="9">
        <f t="shared" si="21"/>
        <v>103.49999999999999</v>
      </c>
      <c r="F250" s="102">
        <v>1951279.7388380608</v>
      </c>
      <c r="G250" s="9">
        <f t="shared" si="22"/>
        <v>115.19999999999999</v>
      </c>
      <c r="H250" s="102">
        <v>2055899.4178982687</v>
      </c>
      <c r="I250" s="4"/>
      <c r="J250" s="138"/>
      <c r="K250" s="9">
        <v>15.540000000000001</v>
      </c>
      <c r="L250" s="9">
        <f t="shared" si="23"/>
        <v>102.9996</v>
      </c>
      <c r="M250" s="102">
        <v>1992511.0012453177</v>
      </c>
      <c r="N250" s="9">
        <f t="shared" si="24"/>
        <v>116.127</v>
      </c>
      <c r="O250" s="102">
        <v>2100531.664326164</v>
      </c>
      <c r="P250" s="9">
        <f t="shared" si="25"/>
        <v>129.25439999999998</v>
      </c>
      <c r="Q250" s="102">
        <v>2200369.74889523</v>
      </c>
      <c r="S250" s="93"/>
      <c r="T250" s="93"/>
      <c r="U250" s="10"/>
      <c r="V250" s="10"/>
      <c r="W250" s="93"/>
      <c r="X250" s="10"/>
      <c r="Y250" s="10"/>
      <c r="Z250" s="93"/>
    </row>
    <row r="251" spans="1:26" ht="12.75">
      <c r="A251" s="138"/>
      <c r="B251" s="8">
        <v>15.540000000000001</v>
      </c>
      <c r="C251" s="9">
        <f t="shared" si="20"/>
        <v>93.63600000000001</v>
      </c>
      <c r="D251" s="102">
        <v>1887414.119732434</v>
      </c>
      <c r="E251" s="9">
        <f t="shared" si="21"/>
        <v>105.57000000000001</v>
      </c>
      <c r="F251" s="102">
        <v>1986134.6968271427</v>
      </c>
      <c r="G251" s="9">
        <f t="shared" si="22"/>
        <v>117.50399999999999</v>
      </c>
      <c r="H251" s="102">
        <v>2092136.5513075835</v>
      </c>
      <c r="I251" s="4"/>
      <c r="J251" s="138"/>
      <c r="K251" s="9">
        <v>15.84</v>
      </c>
      <c r="L251" s="9">
        <f t="shared" si="23"/>
        <v>105.0192</v>
      </c>
      <c r="M251" s="102">
        <v>2027419.7939871359</v>
      </c>
      <c r="N251" s="9">
        <f t="shared" si="24"/>
        <v>118.40399999999998</v>
      </c>
      <c r="O251" s="102">
        <v>2137087.5994956787</v>
      </c>
      <c r="P251" s="9">
        <f t="shared" si="25"/>
        <v>131.78879999999998</v>
      </c>
      <c r="Q251" s="102">
        <v>2238625.96011914</v>
      </c>
      <c r="S251" s="93"/>
      <c r="T251" s="93"/>
      <c r="U251" s="10"/>
      <c r="V251" s="10"/>
      <c r="W251" s="93"/>
      <c r="X251" s="10"/>
      <c r="Y251" s="10"/>
      <c r="Z251" s="93"/>
    </row>
    <row r="252" spans="1:26" ht="12.75">
      <c r="A252" s="138"/>
      <c r="B252" s="8">
        <v>15.84</v>
      </c>
      <c r="C252" s="9">
        <f t="shared" si="20"/>
        <v>95.472</v>
      </c>
      <c r="D252" s="102">
        <v>1920620.5090590676</v>
      </c>
      <c r="E252" s="9">
        <f t="shared" si="21"/>
        <v>107.63999999999999</v>
      </c>
      <c r="F252" s="102">
        <v>2020723.5336694568</v>
      </c>
      <c r="G252" s="9">
        <f t="shared" si="22"/>
        <v>119.80799999999998</v>
      </c>
      <c r="H252" s="102">
        <v>2128533.0855969978</v>
      </c>
      <c r="I252" s="4"/>
      <c r="J252" s="138"/>
      <c r="K252" s="9">
        <v>16.139999999999997</v>
      </c>
      <c r="L252" s="9">
        <f t="shared" si="23"/>
        <v>107.03879999999997</v>
      </c>
      <c r="M252" s="102">
        <v>2062594.254862453</v>
      </c>
      <c r="N252" s="9">
        <f t="shared" si="24"/>
        <v>120.68099999999995</v>
      </c>
      <c r="O252" s="102">
        <v>2173590.4010384926</v>
      </c>
      <c r="P252" s="9">
        <f t="shared" si="25"/>
        <v>134.32319999999993</v>
      </c>
      <c r="Q252" s="102">
        <v>2276829.03771635</v>
      </c>
      <c r="S252" s="93"/>
      <c r="T252" s="93"/>
      <c r="U252" s="10"/>
      <c r="V252" s="10"/>
      <c r="W252" s="93"/>
      <c r="X252" s="10"/>
      <c r="Y252" s="10"/>
      <c r="Z252" s="93"/>
    </row>
    <row r="253" spans="1:26" ht="12.75">
      <c r="A253" s="138"/>
      <c r="B253" s="8">
        <v>16.139999999999997</v>
      </c>
      <c r="C253" s="9">
        <f t="shared" si="20"/>
        <v>97.30799999999998</v>
      </c>
      <c r="D253" s="102">
        <v>1953775.0566038627</v>
      </c>
      <c r="E253" s="9">
        <f t="shared" si="21"/>
        <v>109.70999999999997</v>
      </c>
      <c r="F253" s="102">
        <v>2055633.7895591652</v>
      </c>
      <c r="G253" s="9">
        <f t="shared" si="22"/>
        <v>122.11199999999995</v>
      </c>
      <c r="H253" s="102">
        <v>2165248.421646612</v>
      </c>
      <c r="I253" s="4"/>
      <c r="J253" s="138"/>
      <c r="K253" s="9">
        <v>16.439999999999998</v>
      </c>
      <c r="L253" s="9">
        <f t="shared" si="23"/>
        <v>109.05839999999999</v>
      </c>
      <c r="M253" s="102">
        <v>2097449.9139775713</v>
      </c>
      <c r="N253" s="9">
        <f t="shared" si="24"/>
        <v>122.95799999999997</v>
      </c>
      <c r="O253" s="102">
        <v>2210412.0043415064</v>
      </c>
      <c r="P253" s="9">
        <f t="shared" si="25"/>
        <v>136.85759999999996</v>
      </c>
      <c r="Q253" s="102">
        <v>2315032.1153135607</v>
      </c>
      <c r="S253" s="93"/>
      <c r="T253" s="93"/>
      <c r="U253" s="10"/>
      <c r="V253" s="10"/>
      <c r="W253" s="93"/>
      <c r="X253" s="10"/>
      <c r="Y253" s="10"/>
      <c r="Z253" s="93"/>
    </row>
    <row r="254" spans="1:26" ht="12.75">
      <c r="A254" s="138"/>
      <c r="B254" s="8">
        <v>16.439999999999998</v>
      </c>
      <c r="C254" s="9">
        <f t="shared" si="20"/>
        <v>99.14399999999999</v>
      </c>
      <c r="D254" s="102">
        <v>1987251.0231960542</v>
      </c>
      <c r="E254" s="9">
        <f t="shared" si="21"/>
        <v>111.77999999999997</v>
      </c>
      <c r="F254" s="102">
        <v>2090222.6264014791</v>
      </c>
      <c r="G254" s="9">
        <f t="shared" si="22"/>
        <v>124.41599999999997</v>
      </c>
      <c r="H254" s="102">
        <v>2201485.555055927</v>
      </c>
      <c r="I254" s="4"/>
      <c r="J254" s="138"/>
      <c r="K254" s="9">
        <v>16.74</v>
      </c>
      <c r="L254" s="9">
        <f t="shared" si="23"/>
        <v>111.07799999999999</v>
      </c>
      <c r="M254" s="102">
        <v>2132624.374852889</v>
      </c>
      <c r="N254" s="9">
        <f t="shared" si="24"/>
        <v>125.23499999999999</v>
      </c>
      <c r="O254" s="102">
        <v>2247074.2067644205</v>
      </c>
      <c r="P254" s="9">
        <f t="shared" si="25"/>
        <v>139.39199999999997</v>
      </c>
      <c r="Q254" s="102">
        <v>2353022.6584039708</v>
      </c>
      <c r="S254" s="93"/>
      <c r="T254" s="93"/>
      <c r="U254" s="10"/>
      <c r="V254" s="10"/>
      <c r="W254" s="93"/>
      <c r="X254" s="10"/>
      <c r="Y254" s="10"/>
      <c r="Z254" s="93"/>
    </row>
    <row r="255" spans="1:26" ht="12.75">
      <c r="A255" s="138"/>
      <c r="B255" s="8">
        <v>16.74</v>
      </c>
      <c r="C255" s="9">
        <f t="shared" si="20"/>
        <v>100.98</v>
      </c>
      <c r="D255" s="102">
        <v>2020460.868641477</v>
      </c>
      <c r="E255" s="9">
        <f t="shared" si="21"/>
        <v>113.85</v>
      </c>
      <c r="F255" s="102">
        <v>2125081.04050935</v>
      </c>
      <c r="G255" s="9">
        <f t="shared" si="22"/>
        <v>126.71999999999998</v>
      </c>
      <c r="H255" s="102">
        <v>2238041.490225441</v>
      </c>
      <c r="I255" s="4"/>
      <c r="J255" s="138"/>
      <c r="K255" s="9">
        <v>17.04</v>
      </c>
      <c r="L255" s="9">
        <f t="shared" si="23"/>
        <v>113.0976</v>
      </c>
      <c r="M255" s="102">
        <v>2167480.0339680077</v>
      </c>
      <c r="N255" s="9">
        <f t="shared" si="24"/>
        <v>127.51199999999999</v>
      </c>
      <c r="O255" s="102">
        <v>2283789.5428140336</v>
      </c>
      <c r="P255" s="9">
        <f t="shared" si="25"/>
        <v>141.92639999999997</v>
      </c>
      <c r="Q255" s="102">
        <v>2391172.6023744815</v>
      </c>
      <c r="S255" s="93"/>
      <c r="T255" s="93"/>
      <c r="U255" s="10"/>
      <c r="V255" s="10"/>
      <c r="W255" s="93"/>
      <c r="X255" s="10"/>
      <c r="Y255" s="10"/>
      <c r="Z255" s="93"/>
    </row>
    <row r="256" spans="1:26" ht="12.75">
      <c r="A256" s="138"/>
      <c r="B256" s="8">
        <v>17.04</v>
      </c>
      <c r="C256" s="9">
        <f t="shared" si="20"/>
        <v>102.81600000000002</v>
      </c>
      <c r="D256" s="102">
        <v>2053667.2579681105</v>
      </c>
      <c r="E256" s="9">
        <f t="shared" si="21"/>
        <v>115.92</v>
      </c>
      <c r="F256" s="102">
        <v>2159614.5794510366</v>
      </c>
      <c r="G256" s="9">
        <f t="shared" si="22"/>
        <v>129.024</v>
      </c>
      <c r="H256" s="102">
        <v>2274650.5590216555</v>
      </c>
      <c r="I256" s="4"/>
      <c r="J256" s="138"/>
      <c r="K256" s="9">
        <v>17.34</v>
      </c>
      <c r="L256" s="9">
        <f t="shared" si="23"/>
        <v>115.1172</v>
      </c>
      <c r="M256" s="102">
        <v>2202601.3612166247</v>
      </c>
      <c r="N256" s="9">
        <f t="shared" si="24"/>
        <v>129.789</v>
      </c>
      <c r="O256" s="102">
        <v>2320611.146117047</v>
      </c>
      <c r="P256" s="9">
        <f t="shared" si="25"/>
        <v>144.46079999999998</v>
      </c>
      <c r="Q256" s="102">
        <v>2429428.8135983916</v>
      </c>
      <c r="S256" s="93"/>
      <c r="T256" s="93"/>
      <c r="U256" s="10"/>
      <c r="V256" s="10"/>
      <c r="W256" s="93"/>
      <c r="X256" s="10"/>
      <c r="Y256" s="10"/>
      <c r="Z256" s="93"/>
    </row>
    <row r="257" spans="1:26" ht="12.75">
      <c r="A257" s="138"/>
      <c r="B257" s="8">
        <v>17.34</v>
      </c>
      <c r="C257" s="9">
        <f t="shared" si="20"/>
        <v>104.65200000000002</v>
      </c>
      <c r="D257" s="102">
        <v>2087143.2245603022</v>
      </c>
      <c r="E257" s="9">
        <f t="shared" si="21"/>
        <v>117.99</v>
      </c>
      <c r="F257" s="102">
        <v>2194524.835340746</v>
      </c>
      <c r="G257" s="9">
        <f t="shared" si="22"/>
        <v>131.328</v>
      </c>
      <c r="H257" s="102">
        <v>2310834.55880427</v>
      </c>
      <c r="I257" s="4"/>
      <c r="J257" s="138"/>
      <c r="K257" s="9">
        <v>17.639999999999997</v>
      </c>
      <c r="L257" s="9">
        <f t="shared" si="23"/>
        <v>117.1368</v>
      </c>
      <c r="M257" s="102">
        <v>2237510.153958442</v>
      </c>
      <c r="N257" s="9">
        <f t="shared" si="24"/>
        <v>132.06599999999997</v>
      </c>
      <c r="O257" s="102">
        <v>2357167.081286561</v>
      </c>
      <c r="P257" s="9">
        <f t="shared" si="25"/>
        <v>146.99519999999995</v>
      </c>
      <c r="Q257" s="102">
        <v>2467631.8911956022</v>
      </c>
      <c r="S257" s="93"/>
      <c r="T257" s="93"/>
      <c r="U257" s="10"/>
      <c r="V257" s="10"/>
      <c r="W257" s="93"/>
      <c r="X257" s="10"/>
      <c r="Y257" s="10"/>
      <c r="Z257" s="93"/>
    </row>
    <row r="258" spans="1:26" ht="12.75">
      <c r="A258" s="138"/>
      <c r="B258" s="8">
        <v>17.639999999999997</v>
      </c>
      <c r="C258" s="9">
        <f t="shared" si="20"/>
        <v>106.488</v>
      </c>
      <c r="D258" s="102">
        <v>2120349.6138869356</v>
      </c>
      <c r="E258" s="9">
        <f t="shared" si="21"/>
        <v>120.05999999999997</v>
      </c>
      <c r="F258" s="102">
        <v>2229113.672183059</v>
      </c>
      <c r="G258" s="9">
        <f t="shared" si="22"/>
        <v>133.63199999999998</v>
      </c>
      <c r="H258" s="102">
        <v>2347390.4939737846</v>
      </c>
      <c r="I258" s="4"/>
      <c r="J258" s="138"/>
      <c r="K258" s="9">
        <v>17.939999999999998</v>
      </c>
      <c r="L258" s="9">
        <f t="shared" si="23"/>
        <v>119.15639999999999</v>
      </c>
      <c r="M258" s="102">
        <v>2272365.8130735606</v>
      </c>
      <c r="N258" s="9">
        <f t="shared" si="24"/>
        <v>134.343</v>
      </c>
      <c r="O258" s="102">
        <v>2393988.6845895755</v>
      </c>
      <c r="P258" s="9">
        <f t="shared" si="25"/>
        <v>149.52959999999996</v>
      </c>
      <c r="Q258" s="102">
        <v>2505834.9687928124</v>
      </c>
      <c r="S258" s="93"/>
      <c r="T258" s="93"/>
      <c r="U258" s="10"/>
      <c r="V258" s="10"/>
      <c r="W258" s="93"/>
      <c r="X258" s="10"/>
      <c r="Y258" s="10"/>
      <c r="Z258" s="93"/>
    </row>
    <row r="259" spans="1:26" ht="12.75">
      <c r="A259" s="138"/>
      <c r="B259" s="8">
        <v>17.939999999999998</v>
      </c>
      <c r="C259" s="9">
        <f t="shared" si="20"/>
        <v>108.32399999999998</v>
      </c>
      <c r="D259" s="102">
        <v>2153507.6175505207</v>
      </c>
      <c r="E259" s="9">
        <f t="shared" si="21"/>
        <v>122.12999999999998</v>
      </c>
      <c r="F259" s="102">
        <v>2263972.0862909304</v>
      </c>
      <c r="G259" s="9">
        <f t="shared" si="22"/>
        <v>135.93599999999998</v>
      </c>
      <c r="H259" s="102">
        <v>2383946.429143298</v>
      </c>
      <c r="I259" s="4"/>
      <c r="J259" s="138"/>
      <c r="K259" s="9">
        <v>18.24</v>
      </c>
      <c r="L259" s="9">
        <f t="shared" si="23"/>
        <v>121.176</v>
      </c>
      <c r="M259" s="102">
        <v>2307487.1403221777</v>
      </c>
      <c r="N259" s="9">
        <f t="shared" si="24"/>
        <v>136.61999999999998</v>
      </c>
      <c r="O259" s="102">
        <v>2430597.753385789</v>
      </c>
      <c r="P259" s="9">
        <f t="shared" si="25"/>
        <v>152.06399999999996</v>
      </c>
      <c r="Q259" s="102">
        <v>2544038.0463900226</v>
      </c>
      <c r="S259" s="93"/>
      <c r="T259" s="93"/>
      <c r="U259" s="10"/>
      <c r="V259" s="10"/>
      <c r="W259" s="93"/>
      <c r="X259" s="10"/>
      <c r="Y259" s="10"/>
      <c r="Z259" s="93"/>
    </row>
    <row r="260" spans="1:26" ht="12.75">
      <c r="A260" s="138"/>
      <c r="B260" s="8">
        <v>18.24</v>
      </c>
      <c r="C260" s="9">
        <f t="shared" si="20"/>
        <v>110.16</v>
      </c>
      <c r="D260" s="102">
        <v>2186980.128023923</v>
      </c>
      <c r="E260" s="9">
        <f t="shared" si="21"/>
        <v>124.19999999999999</v>
      </c>
      <c r="F260" s="102">
        <v>2298560.9231332447</v>
      </c>
      <c r="G260" s="9">
        <f t="shared" si="22"/>
        <v>138.23999999999998</v>
      </c>
      <c r="H260" s="102">
        <v>2420183.5625526137</v>
      </c>
      <c r="I260" s="4"/>
      <c r="J260" s="138"/>
      <c r="K260" s="9">
        <v>18.54</v>
      </c>
      <c r="L260" s="9">
        <f t="shared" si="23"/>
        <v>123.1956</v>
      </c>
      <c r="M260" s="102">
        <v>2342661.6011974965</v>
      </c>
      <c r="N260" s="9">
        <f t="shared" si="24"/>
        <v>138.897</v>
      </c>
      <c r="O260" s="102">
        <v>2467366.223062102</v>
      </c>
      <c r="P260" s="9">
        <f t="shared" si="25"/>
        <v>154.59839999999997</v>
      </c>
      <c r="Q260" s="102">
        <v>2581975.4558537337</v>
      </c>
      <c r="S260" s="93"/>
      <c r="T260" s="93"/>
      <c r="U260" s="10"/>
      <c r="V260" s="10"/>
      <c r="W260" s="93"/>
      <c r="X260" s="10"/>
      <c r="Y260" s="10"/>
      <c r="Z260" s="93"/>
    </row>
    <row r="261" spans="1:26" ht="12.75">
      <c r="A261" s="138"/>
      <c r="B261" s="8">
        <v>18.54</v>
      </c>
      <c r="C261" s="9">
        <f t="shared" si="20"/>
        <v>111.99600000000001</v>
      </c>
      <c r="D261" s="102">
        <v>2220027.535886253</v>
      </c>
      <c r="E261" s="9">
        <f t="shared" si="21"/>
        <v>126.27000000000001</v>
      </c>
      <c r="F261" s="102">
        <v>2333471.179022954</v>
      </c>
      <c r="G261" s="9">
        <f t="shared" si="22"/>
        <v>140.54399999999998</v>
      </c>
      <c r="H261" s="102">
        <v>2456739.497722128</v>
      </c>
      <c r="I261" s="4"/>
      <c r="J261" s="138"/>
      <c r="K261" s="9">
        <v>18.84</v>
      </c>
      <c r="L261" s="9">
        <f t="shared" si="23"/>
        <v>125.21520000000001</v>
      </c>
      <c r="M261" s="102">
        <v>2377517.260312614</v>
      </c>
      <c r="N261" s="9">
        <f t="shared" si="24"/>
        <v>141.174</v>
      </c>
      <c r="O261" s="102">
        <v>2504028.425485017</v>
      </c>
      <c r="P261" s="9">
        <f t="shared" si="25"/>
        <v>157.13279999999997</v>
      </c>
      <c r="Q261" s="102">
        <v>2620231.6670776443</v>
      </c>
      <c r="S261" s="93"/>
      <c r="T261" s="93"/>
      <c r="U261" s="10"/>
      <c r="V261" s="10"/>
      <c r="W261" s="93"/>
      <c r="X261" s="10"/>
      <c r="Y261" s="10"/>
      <c r="Z261" s="93"/>
    </row>
    <row r="262" spans="1:26" ht="12.75">
      <c r="A262" s="138"/>
      <c r="B262" s="8">
        <v>18.84</v>
      </c>
      <c r="C262" s="9">
        <f t="shared" si="20"/>
        <v>113.83200000000001</v>
      </c>
      <c r="D262" s="102">
        <v>2253396.362795979</v>
      </c>
      <c r="E262" s="9">
        <f t="shared" si="21"/>
        <v>128.34</v>
      </c>
      <c r="F262" s="102">
        <v>2368326.137012036</v>
      </c>
      <c r="G262" s="9">
        <f t="shared" si="22"/>
        <v>142.84799999999998</v>
      </c>
      <c r="H262" s="102">
        <v>2493295.4328916417</v>
      </c>
      <c r="I262" s="4"/>
      <c r="J262" s="138"/>
      <c r="K262" s="9">
        <v>19.139999999999997</v>
      </c>
      <c r="L262" s="9">
        <f t="shared" si="23"/>
        <v>127.23479999999998</v>
      </c>
      <c r="M262" s="102">
        <v>2412372.9194277315</v>
      </c>
      <c r="N262" s="9">
        <f t="shared" si="24"/>
        <v>143.45099999999996</v>
      </c>
      <c r="O262" s="102">
        <v>2540690.62790793</v>
      </c>
      <c r="P262" s="9">
        <f t="shared" si="25"/>
        <v>159.66719999999995</v>
      </c>
      <c r="Q262" s="102">
        <v>2658434.744674854</v>
      </c>
      <c r="S262" s="93"/>
      <c r="T262" s="93"/>
      <c r="U262" s="10"/>
      <c r="V262" s="10"/>
      <c r="W262" s="93"/>
      <c r="X262" s="10"/>
      <c r="Y262" s="10"/>
      <c r="Z262" s="93"/>
    </row>
    <row r="263" spans="1:26" ht="12.75">
      <c r="A263" s="138"/>
      <c r="B263" s="8">
        <v>19.139999999999997</v>
      </c>
      <c r="C263" s="9">
        <f t="shared" si="20"/>
        <v>115.66799999999999</v>
      </c>
      <c r="D263" s="102">
        <v>2286606.2082414017</v>
      </c>
      <c r="E263" s="9">
        <f t="shared" si="21"/>
        <v>130.40999999999997</v>
      </c>
      <c r="F263" s="102">
        <v>2402880.4126664572</v>
      </c>
      <c r="G263" s="9">
        <f t="shared" si="22"/>
        <v>145.15199999999996</v>
      </c>
      <c r="H263" s="102">
        <v>2529532.566300957</v>
      </c>
      <c r="I263" s="4"/>
      <c r="J263" s="138"/>
      <c r="K263" s="9">
        <v>19.439999999999998</v>
      </c>
      <c r="L263" s="9">
        <f t="shared" si="23"/>
        <v>129.25439999999998</v>
      </c>
      <c r="M263" s="102">
        <v>2447547.3803030495</v>
      </c>
      <c r="N263" s="9">
        <f t="shared" si="24"/>
        <v>145.72799999999998</v>
      </c>
      <c r="O263" s="102">
        <v>2577512.231210944</v>
      </c>
      <c r="P263" s="9">
        <f t="shared" si="25"/>
        <v>162.20159999999996</v>
      </c>
      <c r="Q263" s="102">
        <v>2696637.8222720637</v>
      </c>
      <c r="S263" s="93"/>
      <c r="T263" s="93"/>
      <c r="U263" s="10"/>
      <c r="V263" s="10"/>
      <c r="W263" s="93"/>
      <c r="X263" s="10"/>
      <c r="Y263" s="10"/>
      <c r="Z263" s="93"/>
    </row>
    <row r="264" spans="1:26" ht="12.75">
      <c r="A264" s="138"/>
      <c r="B264" s="8">
        <v>19.439999999999998</v>
      </c>
      <c r="C264" s="9">
        <f t="shared" si="20"/>
        <v>117.50399999999999</v>
      </c>
      <c r="D264" s="102">
        <v>2319760.755786197</v>
      </c>
      <c r="E264" s="9">
        <f t="shared" si="21"/>
        <v>132.48</v>
      </c>
      <c r="F264" s="102">
        <v>2437503.810696663</v>
      </c>
      <c r="G264" s="9">
        <f t="shared" si="22"/>
        <v>147.45599999999996</v>
      </c>
      <c r="H264" s="102">
        <v>2566088.501470471</v>
      </c>
      <c r="I264" s="4"/>
      <c r="J264" s="138"/>
      <c r="K264" s="9">
        <v>19.74</v>
      </c>
      <c r="L264" s="9">
        <f t="shared" si="23"/>
        <v>131.274</v>
      </c>
      <c r="M264" s="102">
        <v>2482403.0394181674</v>
      </c>
      <c r="N264" s="9">
        <f t="shared" si="24"/>
        <v>148.00499999999997</v>
      </c>
      <c r="O264" s="102">
        <v>2614068.1663804576</v>
      </c>
      <c r="P264" s="9">
        <f t="shared" si="25"/>
        <v>164.73599999999996</v>
      </c>
      <c r="Q264" s="102">
        <v>2734840.8998692753</v>
      </c>
      <c r="S264" s="93"/>
      <c r="T264" s="93"/>
      <c r="U264" s="10"/>
      <c r="V264" s="10"/>
      <c r="W264" s="93"/>
      <c r="X264" s="10"/>
      <c r="Y264" s="10"/>
      <c r="Z264" s="93"/>
    </row>
    <row r="265" spans="1:26" ht="12.75">
      <c r="A265" s="138"/>
      <c r="B265" s="8">
        <v>19.74</v>
      </c>
      <c r="C265" s="9">
        <f t="shared" si="20"/>
        <v>119.34</v>
      </c>
      <c r="D265" s="102">
        <v>2353129.5826959233</v>
      </c>
      <c r="E265" s="9">
        <f t="shared" si="21"/>
        <v>134.54999999999998</v>
      </c>
      <c r="F265" s="102">
        <v>2472362.2248045346</v>
      </c>
      <c r="G265" s="9">
        <f t="shared" si="22"/>
        <v>149.76</v>
      </c>
      <c r="H265" s="102">
        <v>2602644.4366399846</v>
      </c>
      <c r="I265" s="4"/>
      <c r="J265" s="138"/>
      <c r="K265" s="9">
        <v>20.04</v>
      </c>
      <c r="L265" s="9">
        <f t="shared" si="23"/>
        <v>133.2936</v>
      </c>
      <c r="M265" s="102">
        <v>2517577.500293485</v>
      </c>
      <c r="N265" s="9">
        <f t="shared" si="24"/>
        <v>150.28199999999998</v>
      </c>
      <c r="O265" s="102">
        <v>2650889.769683472</v>
      </c>
      <c r="P265" s="9">
        <f t="shared" si="25"/>
        <v>167.2704</v>
      </c>
      <c r="Q265" s="102">
        <v>2772778.309332984</v>
      </c>
      <c r="S265" s="93"/>
      <c r="T265" s="93"/>
      <c r="U265" s="10"/>
      <c r="V265" s="10"/>
      <c r="W265" s="93"/>
      <c r="X265" s="10"/>
      <c r="Y265" s="10"/>
      <c r="Z265" s="93"/>
    </row>
    <row r="266" spans="1:26" ht="12.75">
      <c r="A266" s="138"/>
      <c r="B266" s="8">
        <v>20.04</v>
      </c>
      <c r="C266" s="9">
        <f t="shared" si="20"/>
        <v>121.17600000000002</v>
      </c>
      <c r="D266" s="102">
        <v>2386443.111705022</v>
      </c>
      <c r="E266" s="9">
        <f t="shared" si="21"/>
        <v>136.62</v>
      </c>
      <c r="F266" s="102">
        <v>2507217.182793616</v>
      </c>
      <c r="G266" s="9">
        <f t="shared" si="22"/>
        <v>152.064</v>
      </c>
      <c r="H266" s="102">
        <v>2638881.5700492985</v>
      </c>
      <c r="I266" s="4"/>
      <c r="J266" s="138"/>
      <c r="K266" s="9">
        <v>20.34</v>
      </c>
      <c r="L266" s="9">
        <f t="shared" si="23"/>
        <v>135.3132</v>
      </c>
      <c r="M266" s="102">
        <v>2552433.159408603</v>
      </c>
      <c r="N266" s="9">
        <f t="shared" si="24"/>
        <v>152.559</v>
      </c>
      <c r="O266" s="102">
        <v>2687445.7048529857</v>
      </c>
      <c r="P266" s="9">
        <f t="shared" si="25"/>
        <v>169.80479999999997</v>
      </c>
      <c r="Q266" s="102">
        <v>2811034.5205568955</v>
      </c>
      <c r="S266" s="93"/>
      <c r="T266" s="93"/>
      <c r="U266" s="10"/>
      <c r="V266" s="10"/>
      <c r="W266" s="93"/>
      <c r="X266" s="10"/>
      <c r="Y266" s="10"/>
      <c r="Z266" s="93"/>
    </row>
    <row r="267" spans="1:26" ht="12.75">
      <c r="A267" s="138"/>
      <c r="B267" s="8">
        <v>20.34</v>
      </c>
      <c r="C267" s="9">
        <f t="shared" si="20"/>
        <v>123.01200000000001</v>
      </c>
      <c r="D267" s="102">
        <v>2419652.9571504453</v>
      </c>
      <c r="E267" s="9">
        <f t="shared" si="21"/>
        <v>138.69</v>
      </c>
      <c r="F267" s="102">
        <v>2541806.01963593</v>
      </c>
      <c r="G267" s="9">
        <f t="shared" si="22"/>
        <v>154.368</v>
      </c>
      <c r="H267" s="102">
        <v>2675437.5052188137</v>
      </c>
      <c r="I267" s="4"/>
      <c r="J267" s="98"/>
      <c r="K267" s="94"/>
      <c r="L267" s="95"/>
      <c r="N267" s="95"/>
      <c r="P267" s="95"/>
      <c r="S267" s="93"/>
      <c r="T267" s="93"/>
      <c r="U267" s="10"/>
      <c r="V267" s="10"/>
      <c r="W267" s="93"/>
      <c r="X267" s="10"/>
      <c r="Y267" s="10"/>
      <c r="Z267" s="93"/>
    </row>
    <row r="268" spans="1:26" ht="12.75">
      <c r="A268" s="97"/>
      <c r="J268" s="97"/>
      <c r="S268" s="93"/>
      <c r="T268" s="93"/>
      <c r="U268" s="10"/>
      <c r="V268" s="10"/>
      <c r="W268" s="93"/>
      <c r="X268" s="10"/>
      <c r="Y268" s="10"/>
      <c r="Z268" s="93"/>
    </row>
    <row r="269" spans="1:26" ht="12.75">
      <c r="A269" s="97"/>
      <c r="B269" s="99"/>
      <c r="J269" s="97"/>
      <c r="S269" s="93"/>
      <c r="T269" s="93"/>
      <c r="U269" s="10"/>
      <c r="V269" s="10"/>
      <c r="W269" s="93"/>
      <c r="X269" s="10"/>
      <c r="Y269" s="10"/>
      <c r="Z269" s="93"/>
    </row>
    <row r="270" spans="1:26" ht="12.75" customHeight="1">
      <c r="A270" s="130" t="s">
        <v>5</v>
      </c>
      <c r="B270" s="130"/>
      <c r="C270" s="131" t="s">
        <v>21</v>
      </c>
      <c r="D270" s="132"/>
      <c r="E270" s="131" t="s">
        <v>22</v>
      </c>
      <c r="F270" s="132"/>
      <c r="G270" s="131" t="s">
        <v>23</v>
      </c>
      <c r="H270" s="132"/>
      <c r="I270" s="4"/>
      <c r="J270" s="133" t="s">
        <v>5</v>
      </c>
      <c r="K270" s="130"/>
      <c r="L270" s="131" t="s">
        <v>21</v>
      </c>
      <c r="M270" s="132"/>
      <c r="N270" s="131" t="s">
        <v>22</v>
      </c>
      <c r="O270" s="132"/>
      <c r="P270" s="131" t="s">
        <v>23</v>
      </c>
      <c r="Q270" s="132"/>
      <c r="S270" s="93"/>
      <c r="T270" s="93"/>
      <c r="U270" s="10"/>
      <c r="V270" s="10"/>
      <c r="W270" s="93"/>
      <c r="X270" s="10"/>
      <c r="Y270" s="10"/>
      <c r="Z270" s="93"/>
    </row>
    <row r="271" spans="1:27" ht="12.75">
      <c r="A271" s="130"/>
      <c r="B271" s="130"/>
      <c r="C271" s="9" t="s">
        <v>9</v>
      </c>
      <c r="D271" s="102" t="s">
        <v>10</v>
      </c>
      <c r="E271" s="9" t="s">
        <v>9</v>
      </c>
      <c r="F271" s="102" t="s">
        <v>10</v>
      </c>
      <c r="G271" s="9" t="s">
        <v>9</v>
      </c>
      <c r="H271" s="102" t="s">
        <v>10</v>
      </c>
      <c r="I271" s="4"/>
      <c r="J271" s="133"/>
      <c r="K271" s="130"/>
      <c r="L271" s="9" t="s">
        <v>9</v>
      </c>
      <c r="M271" s="102" t="s">
        <v>10</v>
      </c>
      <c r="N271" s="9" t="s">
        <v>9</v>
      </c>
      <c r="O271" s="102" t="s">
        <v>10</v>
      </c>
      <c r="P271" s="9" t="s">
        <v>9</v>
      </c>
      <c r="Q271" s="102" t="s">
        <v>10</v>
      </c>
      <c r="S271" s="93"/>
      <c r="T271" s="93"/>
      <c r="U271" s="10"/>
      <c r="V271" s="10"/>
      <c r="W271" s="93"/>
      <c r="X271" s="10"/>
      <c r="Y271" s="10"/>
      <c r="Z271" s="93"/>
      <c r="AA271" s="10"/>
    </row>
    <row r="272" spans="1:26" ht="12.75">
      <c r="A272" s="138">
        <v>3.84</v>
      </c>
      <c r="B272" s="8">
        <v>3.84</v>
      </c>
      <c r="C272" s="9">
        <f>(3.84-0.24)*(B272-0.24)*(2.28-0.24)</f>
        <v>26.438399999999994</v>
      </c>
      <c r="D272" s="102">
        <v>665603.5492556606</v>
      </c>
      <c r="E272" s="9">
        <f>(3.84-0.24)*(B272-0.24)*(2.54-0.24)</f>
        <v>29.807999999999993</v>
      </c>
      <c r="F272" s="102">
        <v>708801.5780018714</v>
      </c>
      <c r="G272" s="9">
        <f>(3.84-0.24)*(B272-0.24)*(2.8-0.24)</f>
        <v>33.17759999999999</v>
      </c>
      <c r="H272" s="102">
        <v>751787.6841765342</v>
      </c>
      <c r="I272" s="4"/>
      <c r="J272" s="138">
        <v>4.14</v>
      </c>
      <c r="K272" s="9">
        <v>4.14</v>
      </c>
      <c r="L272" s="9">
        <f>(4.14-0.24)*(K272-0.24)*(2.28-0.24)</f>
        <v>31.02839999999999</v>
      </c>
      <c r="M272" s="12">
        <v>741214.0924632582</v>
      </c>
      <c r="N272" s="9">
        <f>(4.14-0.24)*(K272-0.24)*(2.54-0.24)</f>
        <v>34.98299999999999</v>
      </c>
      <c r="O272" s="102">
        <v>787493.4813188497</v>
      </c>
      <c r="P272" s="9">
        <f>(4.14-0.24)*(K272-0.24)*(2.8-0.24)</f>
        <v>38.93759999999998</v>
      </c>
      <c r="Q272" s="102">
        <v>833879.1374278407</v>
      </c>
      <c r="S272" s="93"/>
      <c r="T272" s="93"/>
      <c r="U272" s="10"/>
      <c r="V272" s="10"/>
      <c r="W272" s="93"/>
      <c r="X272" s="10"/>
      <c r="Y272" s="10"/>
      <c r="Z272" s="93"/>
    </row>
    <row r="273" spans="1:26" ht="12.75">
      <c r="A273" s="138"/>
      <c r="B273" s="8">
        <v>4.14</v>
      </c>
      <c r="C273" s="9">
        <f aca="true" t="shared" si="26" ref="C273:C327">(3.84-0.24)*(B273-0.24)*(2.28-0.24)</f>
        <v>28.641599999999997</v>
      </c>
      <c r="D273" s="102">
        <v>702957.2811293341</v>
      </c>
      <c r="E273" s="9">
        <f aca="true" t="shared" si="27" ref="E273:E327">(3.84-0.24)*(B273-0.24)*(2.54-0.24)</f>
        <v>32.291999999999994</v>
      </c>
      <c r="F273" s="102">
        <v>747323.4780262945</v>
      </c>
      <c r="G273" s="9">
        <f aca="true" t="shared" si="28" ref="G273:G327">(3.84-0.24)*(B273-0.24)*(2.8-0.24)</f>
        <v>35.942399999999985</v>
      </c>
      <c r="H273" s="102">
        <v>791797.3050815398</v>
      </c>
      <c r="I273" s="4"/>
      <c r="J273" s="138"/>
      <c r="K273" s="9">
        <v>4.44</v>
      </c>
      <c r="L273" s="9">
        <f aca="true" t="shared" si="29" ref="L273:L326">(4.14-0.24)*(K273-0.24)*(2.28-0.24)</f>
        <v>33.4152</v>
      </c>
      <c r="M273" s="12">
        <v>779948.5063274673</v>
      </c>
      <c r="N273" s="9">
        <f aca="true" t="shared" si="30" ref="N273:N326">(4.14-0.24)*(K273-0.24)*(2.54-0.24)</f>
        <v>37.67399999999999</v>
      </c>
      <c r="O273" s="102">
        <v>827928.1712374547</v>
      </c>
      <c r="P273" s="9">
        <f aca="true" t="shared" si="31" ref="P273:P326">(4.14-0.24)*(K273-0.24)*(2.8-0.24)</f>
        <v>41.93279999999999</v>
      </c>
      <c r="Q273" s="102">
        <v>875907.8361474418</v>
      </c>
      <c r="S273" s="93"/>
      <c r="T273" s="93"/>
      <c r="U273" s="10"/>
      <c r="V273" s="10"/>
      <c r="W273" s="93"/>
      <c r="X273" s="10"/>
      <c r="Y273" s="10"/>
      <c r="Z273" s="93"/>
    </row>
    <row r="274" spans="1:26" ht="12.75">
      <c r="A274" s="138"/>
      <c r="B274" s="8">
        <v>4.44</v>
      </c>
      <c r="C274" s="9">
        <f t="shared" si="26"/>
        <v>30.8448</v>
      </c>
      <c r="D274" s="102">
        <v>739512.6495627026</v>
      </c>
      <c r="E274" s="9">
        <f t="shared" si="27"/>
        <v>34.775999999999996</v>
      </c>
      <c r="F274" s="102">
        <v>78585.22902882964</v>
      </c>
      <c r="G274" s="9">
        <f t="shared" si="28"/>
        <v>38.70719999999999</v>
      </c>
      <c r="H274" s="102">
        <v>831860.0596132453</v>
      </c>
      <c r="I274" s="4"/>
      <c r="J274" s="138"/>
      <c r="K274" s="9">
        <v>4.74</v>
      </c>
      <c r="L274" s="9">
        <f t="shared" si="29"/>
        <v>35.80199999999999</v>
      </c>
      <c r="M274" s="12">
        <v>818736.0538183765</v>
      </c>
      <c r="N274" s="9">
        <f t="shared" si="30"/>
        <v>40.36499999999999</v>
      </c>
      <c r="O274" s="102">
        <v>868097.1930225603</v>
      </c>
      <c r="P274" s="9">
        <f t="shared" si="31"/>
        <v>44.92799999999998</v>
      </c>
      <c r="Q274" s="102">
        <v>917777.1339869435</v>
      </c>
      <c r="S274" s="93"/>
      <c r="T274" s="93"/>
      <c r="U274" s="10"/>
      <c r="V274" s="10"/>
      <c r="W274" s="93"/>
      <c r="X274" s="10"/>
      <c r="Y274" s="10"/>
      <c r="Z274" s="93"/>
    </row>
    <row r="275" spans="1:26" ht="12.75">
      <c r="A275" s="138"/>
      <c r="B275" s="8">
        <v>4.74</v>
      </c>
      <c r="C275" s="9">
        <f t="shared" si="26"/>
        <v>33.048</v>
      </c>
      <c r="D275" s="102">
        <v>776071.4741148602</v>
      </c>
      <c r="E275" s="9">
        <f t="shared" si="27"/>
        <v>37.26</v>
      </c>
      <c r="F275" s="102">
        <v>822348.904702248</v>
      </c>
      <c r="G275" s="9">
        <f t="shared" si="28"/>
        <v>41.471999999999994</v>
      </c>
      <c r="H275" s="102">
        <v>872029.081398351</v>
      </c>
      <c r="I275" s="4"/>
      <c r="J275" s="138"/>
      <c r="K275" s="9">
        <v>5.04</v>
      </c>
      <c r="L275" s="9">
        <f t="shared" si="29"/>
        <v>38.18879999999999</v>
      </c>
      <c r="M275" s="12">
        <v>857364.2004291855</v>
      </c>
      <c r="N275" s="9">
        <f t="shared" si="30"/>
        <v>43.05599999999998</v>
      </c>
      <c r="O275" s="102">
        <v>908585.0165678652</v>
      </c>
      <c r="P275" s="9">
        <f t="shared" si="31"/>
        <v>47.92319999999998</v>
      </c>
      <c r="Q275" s="102">
        <v>959912.0999599443</v>
      </c>
      <c r="S275" s="93"/>
      <c r="T275" s="93"/>
      <c r="U275" s="10"/>
      <c r="V275" s="10"/>
      <c r="W275" s="93"/>
      <c r="X275" s="10"/>
      <c r="Y275" s="10"/>
      <c r="Z275" s="93"/>
    </row>
    <row r="276" spans="1:26" ht="12.75">
      <c r="A276" s="138"/>
      <c r="B276" s="8">
        <v>5.04</v>
      </c>
      <c r="C276" s="9">
        <f t="shared" si="26"/>
        <v>35.2512</v>
      </c>
      <c r="D276" s="102">
        <v>812892.963694997</v>
      </c>
      <c r="E276" s="9">
        <f t="shared" si="27"/>
        <v>39.74399999999999</v>
      </c>
      <c r="F276" s="102">
        <v>862837.3363177262</v>
      </c>
      <c r="G276" s="9">
        <f t="shared" si="28"/>
        <v>44.23679999999999</v>
      </c>
      <c r="H276" s="102">
        <v>912198.1031834565</v>
      </c>
      <c r="I276" s="4"/>
      <c r="J276" s="138"/>
      <c r="K276" s="9">
        <v>5.34</v>
      </c>
      <c r="L276" s="9">
        <f t="shared" si="29"/>
        <v>40.575599999999994</v>
      </c>
      <c r="M276" s="12">
        <v>895779.8125331954</v>
      </c>
      <c r="N276" s="9">
        <f t="shared" si="30"/>
        <v>45.74699999999999</v>
      </c>
      <c r="O276" s="102">
        <v>948966.5728597702</v>
      </c>
      <c r="P276" s="9">
        <f t="shared" si="31"/>
        <v>50.918399999999984</v>
      </c>
      <c r="Q276" s="102">
        <v>1001728.264172746</v>
      </c>
      <c r="S276" s="93"/>
      <c r="T276" s="93"/>
      <c r="U276" s="10"/>
      <c r="V276" s="10"/>
      <c r="W276" s="93"/>
      <c r="X276" s="10"/>
      <c r="Y276" s="10"/>
      <c r="Z276" s="93"/>
    </row>
    <row r="277" spans="1:26" ht="12.75">
      <c r="A277" s="138"/>
      <c r="B277" s="8">
        <v>5.34</v>
      </c>
      <c r="C277" s="9">
        <f t="shared" si="26"/>
        <v>37.45439999999999</v>
      </c>
      <c r="D277" s="102">
        <v>849714.4532751339</v>
      </c>
      <c r="E277" s="9">
        <f t="shared" si="27"/>
        <v>42.22799999999999</v>
      </c>
      <c r="F277" s="102">
        <v>901041.2734135429</v>
      </c>
      <c r="G277" s="9">
        <f t="shared" si="28"/>
        <v>47.00159999999998</v>
      </c>
      <c r="H277" s="102">
        <v>952367.124968562</v>
      </c>
      <c r="I277" s="4"/>
      <c r="J277" s="138"/>
      <c r="K277" s="9">
        <v>5.64</v>
      </c>
      <c r="L277" s="9">
        <f t="shared" si="29"/>
        <v>42.96239999999999</v>
      </c>
      <c r="M277" s="12">
        <v>934779.8945309038</v>
      </c>
      <c r="N277" s="9">
        <f t="shared" si="30"/>
        <v>48.43799999999999</v>
      </c>
      <c r="O277" s="102">
        <v>989188.7282715759</v>
      </c>
      <c r="P277" s="9">
        <f t="shared" si="31"/>
        <v>53.91359999999998</v>
      </c>
      <c r="Q277" s="102">
        <v>1043863.2301457474</v>
      </c>
      <c r="S277" s="93"/>
      <c r="T277" s="93"/>
      <c r="U277" s="10"/>
      <c r="V277" s="10"/>
      <c r="W277" s="93"/>
      <c r="X277" s="10"/>
      <c r="Y277" s="10"/>
      <c r="Z277" s="93"/>
    </row>
    <row r="278" spans="1:26" ht="12.75">
      <c r="A278" s="138"/>
      <c r="B278" s="8">
        <v>5.64</v>
      </c>
      <c r="C278" s="9">
        <f t="shared" si="26"/>
        <v>39.657599999999995</v>
      </c>
      <c r="D278" s="102">
        <v>886535.9428552707</v>
      </c>
      <c r="E278" s="9">
        <f t="shared" si="27"/>
        <v>44.71199999999999</v>
      </c>
      <c r="F278" s="102">
        <v>939297.0522911979</v>
      </c>
      <c r="G278" s="9">
        <f t="shared" si="28"/>
        <v>49.76639999999998</v>
      </c>
      <c r="H278" s="102">
        <v>992536.1467536679</v>
      </c>
      <c r="I278" s="4"/>
      <c r="J278" s="138"/>
      <c r="K278" s="9">
        <v>5.94</v>
      </c>
      <c r="L278" s="9">
        <f t="shared" si="29"/>
        <v>45.349199999999996</v>
      </c>
      <c r="M278" s="12">
        <v>973354.9075150129</v>
      </c>
      <c r="N278" s="9">
        <f t="shared" si="30"/>
        <v>51.12899999999999</v>
      </c>
      <c r="O278" s="102">
        <v>1029357.750056681</v>
      </c>
      <c r="P278" s="9">
        <f t="shared" si="31"/>
        <v>56.908799999999985</v>
      </c>
      <c r="Q278" s="102">
        <v>1085998.196118748</v>
      </c>
      <c r="S278" s="93"/>
      <c r="T278" s="93"/>
      <c r="U278" s="10"/>
      <c r="V278" s="10"/>
      <c r="W278" s="93"/>
      <c r="X278" s="10"/>
      <c r="Y278" s="10"/>
      <c r="Z278" s="93"/>
    </row>
    <row r="279" spans="1:26" ht="12.75">
      <c r="A279" s="138"/>
      <c r="B279" s="8">
        <v>5.94</v>
      </c>
      <c r="C279" s="9">
        <f t="shared" si="26"/>
        <v>41.8608</v>
      </c>
      <c r="D279" s="102">
        <v>923357.4324354075</v>
      </c>
      <c r="E279" s="9">
        <f t="shared" si="27"/>
        <v>47.196</v>
      </c>
      <c r="F279" s="102">
        <v>977659.9708513177</v>
      </c>
      <c r="G279" s="9">
        <f t="shared" si="28"/>
        <v>52.53119999999999</v>
      </c>
      <c r="H279" s="102">
        <v>1032386.3667785742</v>
      </c>
      <c r="I279" s="4"/>
      <c r="J279" s="138"/>
      <c r="K279" s="9">
        <v>6.24</v>
      </c>
      <c r="L279" s="9">
        <f t="shared" si="29"/>
        <v>47.736</v>
      </c>
      <c r="M279" s="12">
        <v>1012036.1877525222</v>
      </c>
      <c r="N279" s="9">
        <f t="shared" si="30"/>
        <v>53.81999999999999</v>
      </c>
      <c r="O279" s="102">
        <v>1070058.1081087862</v>
      </c>
      <c r="P279" s="9">
        <f t="shared" si="31"/>
        <v>59.90399999999999</v>
      </c>
      <c r="Q279" s="102">
        <v>1127814.36033155</v>
      </c>
      <c r="S279" s="93"/>
      <c r="T279" s="93"/>
      <c r="U279" s="10"/>
      <c r="V279" s="10"/>
      <c r="W279" s="93"/>
      <c r="X279" s="10"/>
      <c r="Y279" s="10"/>
      <c r="Z279" s="93"/>
    </row>
    <row r="280" spans="1:26" ht="12.75">
      <c r="A280" s="138"/>
      <c r="B280" s="8">
        <v>6.24</v>
      </c>
      <c r="C280" s="9">
        <f t="shared" si="26"/>
        <v>44.06399999999999</v>
      </c>
      <c r="D280" s="102">
        <v>960178.922015544</v>
      </c>
      <c r="E280" s="9">
        <f t="shared" si="27"/>
        <v>49.67999999999999</v>
      </c>
      <c r="F280" s="102">
        <v>1016499.8338043476</v>
      </c>
      <c r="G280" s="9">
        <f t="shared" si="28"/>
        <v>55.295999999999985</v>
      </c>
      <c r="H280" s="102">
        <v>1072874.190323879</v>
      </c>
      <c r="I280" s="4"/>
      <c r="J280" s="138"/>
      <c r="K280" s="9">
        <v>6.54</v>
      </c>
      <c r="L280" s="9">
        <f t="shared" si="29"/>
        <v>50.12279999999999</v>
      </c>
      <c r="M280" s="12">
        <v>1050823.7352434308</v>
      </c>
      <c r="N280" s="9">
        <f t="shared" si="30"/>
        <v>56.51099999999999</v>
      </c>
      <c r="O280" s="102">
        <v>1110227.1298938913</v>
      </c>
      <c r="P280" s="9">
        <f t="shared" si="31"/>
        <v>62.89919999999998</v>
      </c>
      <c r="Q280" s="102">
        <v>1169949.326304551</v>
      </c>
      <c r="S280" s="93"/>
      <c r="T280" s="93"/>
      <c r="U280" s="10"/>
      <c r="V280" s="10"/>
      <c r="W280" s="93"/>
      <c r="X280" s="10"/>
      <c r="Y280" s="10"/>
      <c r="Z280" s="93"/>
    </row>
    <row r="281" spans="1:26" ht="12.75">
      <c r="A281" s="138"/>
      <c r="B281" s="8">
        <v>6.54</v>
      </c>
      <c r="C281" s="9">
        <f t="shared" si="26"/>
        <v>46.267199999999995</v>
      </c>
      <c r="D281" s="102">
        <v>997000.411595681</v>
      </c>
      <c r="E281" s="9">
        <f t="shared" si="27"/>
        <v>52.16399999999999</v>
      </c>
      <c r="F281" s="102">
        <v>1054703.7709001643</v>
      </c>
      <c r="G281" s="9">
        <f t="shared" si="28"/>
        <v>58.06079999999998</v>
      </c>
      <c r="H281" s="102">
        <v>1112458.7422152865</v>
      </c>
      <c r="I281" s="4"/>
      <c r="J281" s="138"/>
      <c r="K281" s="9">
        <v>6.84</v>
      </c>
      <c r="L281" s="9">
        <f t="shared" si="29"/>
        <v>52.50959999999999</v>
      </c>
      <c r="M281" s="12">
        <v>1089345.6146008403</v>
      </c>
      <c r="N281" s="9">
        <f t="shared" si="30"/>
        <v>59.201999999999984</v>
      </c>
      <c r="O281" s="102">
        <v>1151246.2897061945</v>
      </c>
      <c r="P281" s="9">
        <f t="shared" si="31"/>
        <v>65.89439999999998</v>
      </c>
      <c r="Q281" s="102">
        <v>1211765.490517353</v>
      </c>
      <c r="S281" s="93"/>
      <c r="T281" s="93"/>
      <c r="U281" s="10"/>
      <c r="V281" s="10"/>
      <c r="W281" s="93"/>
      <c r="X281" s="10"/>
      <c r="Y281" s="10"/>
      <c r="Z281" s="93"/>
    </row>
    <row r="282" spans="1:26" ht="12.75">
      <c r="A282" s="138"/>
      <c r="B282" s="8">
        <v>6.84</v>
      </c>
      <c r="C282" s="9">
        <f t="shared" si="26"/>
        <v>48.4704</v>
      </c>
      <c r="D282" s="102">
        <v>1033555.7800290495</v>
      </c>
      <c r="E282" s="9">
        <f t="shared" si="27"/>
        <v>54.64799999999999</v>
      </c>
      <c r="F282" s="102">
        <v>1093225.6709245876</v>
      </c>
      <c r="G282" s="9">
        <f t="shared" si="28"/>
        <v>60.82559999999999</v>
      </c>
      <c r="H282" s="102">
        <v>1152627.7640003918</v>
      </c>
      <c r="I282" s="4"/>
      <c r="J282" s="138"/>
      <c r="K282" s="9">
        <v>7.14</v>
      </c>
      <c r="L282" s="9">
        <f t="shared" si="29"/>
        <v>54.896399999999986</v>
      </c>
      <c r="M282" s="12">
        <v>1128080.0284650493</v>
      </c>
      <c r="N282" s="9">
        <f t="shared" si="30"/>
        <v>61.89299999999998</v>
      </c>
      <c r="O282" s="102">
        <v>1191149.6433578013</v>
      </c>
      <c r="P282" s="9">
        <f t="shared" si="31"/>
        <v>68.88959999999997</v>
      </c>
      <c r="Q282" s="102">
        <v>1253741.055610254</v>
      </c>
      <c r="S282" s="93"/>
      <c r="T282" s="93"/>
      <c r="U282" s="10"/>
      <c r="V282" s="10"/>
      <c r="W282" s="93"/>
      <c r="X282" s="10"/>
      <c r="Y282" s="10"/>
      <c r="Z282" s="93"/>
    </row>
    <row r="283" spans="1:26" ht="12.75">
      <c r="A283" s="138"/>
      <c r="B283" s="8">
        <v>7.14</v>
      </c>
      <c r="C283" s="9">
        <f t="shared" si="26"/>
        <v>50.67359999999999</v>
      </c>
      <c r="D283" s="102">
        <v>1070377.2696091863</v>
      </c>
      <c r="E283" s="9">
        <f t="shared" si="27"/>
        <v>57.131999999999984</v>
      </c>
      <c r="F283" s="102">
        <v>1131747.5709490108</v>
      </c>
      <c r="G283" s="9">
        <f t="shared" si="28"/>
        <v>63.59039999999998</v>
      </c>
      <c r="H283" s="102">
        <v>1192584.2512786977</v>
      </c>
      <c r="I283" s="4"/>
      <c r="J283" s="138"/>
      <c r="K283" s="9">
        <v>7.44</v>
      </c>
      <c r="L283" s="9">
        <f t="shared" si="29"/>
        <v>57.2832</v>
      </c>
      <c r="M283" s="12">
        <v>1166867.5759559583</v>
      </c>
      <c r="N283" s="9">
        <f t="shared" si="30"/>
        <v>64.58399999999999</v>
      </c>
      <c r="O283" s="102">
        <v>1231318.6651429066</v>
      </c>
      <c r="P283" s="9">
        <f t="shared" si="31"/>
        <v>71.88479999999998</v>
      </c>
      <c r="Q283" s="102">
        <v>1295822.8879565552</v>
      </c>
      <c r="S283" s="93"/>
      <c r="T283" s="93"/>
      <c r="U283" s="10"/>
      <c r="V283" s="10"/>
      <c r="W283" s="93"/>
      <c r="X283" s="10"/>
      <c r="Y283" s="10"/>
      <c r="Z283" s="93"/>
    </row>
    <row r="284" spans="1:26" ht="12.75">
      <c r="A284" s="138"/>
      <c r="B284" s="8">
        <v>7.44</v>
      </c>
      <c r="C284" s="9">
        <f t="shared" si="26"/>
        <v>52.876799999999996</v>
      </c>
      <c r="D284" s="102">
        <v>1107198.7591893228</v>
      </c>
      <c r="E284" s="9">
        <f t="shared" si="27"/>
        <v>59.61599999999999</v>
      </c>
      <c r="F284" s="102">
        <v>1170055.1916085032</v>
      </c>
      <c r="G284" s="9">
        <f t="shared" si="28"/>
        <v>66.35519999999998</v>
      </c>
      <c r="H284" s="102">
        <v>1232965.8075706027</v>
      </c>
      <c r="I284" s="4"/>
      <c r="J284" s="138"/>
      <c r="K284" s="9">
        <v>7.74</v>
      </c>
      <c r="L284" s="9">
        <f t="shared" si="29"/>
        <v>59.669999999999995</v>
      </c>
      <c r="M284" s="12">
        <v>1205389.4553133675</v>
      </c>
      <c r="N284" s="9">
        <f t="shared" si="30"/>
        <v>67.27499999999999</v>
      </c>
      <c r="O284" s="102">
        <v>1271753.3550615124</v>
      </c>
      <c r="P284" s="9">
        <f t="shared" si="31"/>
        <v>74.87999999999998</v>
      </c>
      <c r="Q284" s="102">
        <v>1337639.0521693567</v>
      </c>
      <c r="S284" s="93"/>
      <c r="T284" s="93"/>
      <c r="U284" s="10"/>
      <c r="V284" s="10"/>
      <c r="W284" s="93"/>
      <c r="X284" s="10"/>
      <c r="Y284" s="10"/>
      <c r="Z284" s="93"/>
    </row>
    <row r="285" spans="1:26" ht="12.75">
      <c r="A285" s="138"/>
      <c r="B285" s="8">
        <v>7.74</v>
      </c>
      <c r="C285" s="9">
        <f t="shared" si="26"/>
        <v>55.07999999999999</v>
      </c>
      <c r="D285" s="102">
        <v>1132860.441199133</v>
      </c>
      <c r="E285" s="9">
        <f t="shared" si="27"/>
        <v>62.09999999999999</v>
      </c>
      <c r="F285" s="102">
        <v>1208418.1101686233</v>
      </c>
      <c r="G285" s="9">
        <f t="shared" si="28"/>
        <v>69.11999999999998</v>
      </c>
      <c r="H285" s="102">
        <v>1273134.8293557088</v>
      </c>
      <c r="I285" s="4"/>
      <c r="J285" s="138"/>
      <c r="K285" s="9">
        <v>8.04</v>
      </c>
      <c r="L285" s="9">
        <f t="shared" si="29"/>
        <v>62.05679999999998</v>
      </c>
      <c r="M285" s="12">
        <v>1244123.8691775769</v>
      </c>
      <c r="N285" s="9">
        <f t="shared" si="30"/>
        <v>69.96599999999998</v>
      </c>
      <c r="O285" s="102">
        <v>1311922.3768466178</v>
      </c>
      <c r="P285" s="9">
        <f t="shared" si="31"/>
        <v>77.87519999999996</v>
      </c>
      <c r="Q285" s="102">
        <v>1379720.8845156585</v>
      </c>
      <c r="S285" s="93"/>
      <c r="T285" s="93"/>
      <c r="U285" s="10"/>
      <c r="V285" s="10"/>
      <c r="W285" s="93"/>
      <c r="X285" s="10"/>
      <c r="Y285" s="10"/>
      <c r="Z285" s="93"/>
    </row>
    <row r="286" spans="1:26" ht="12.75">
      <c r="A286" s="138"/>
      <c r="B286" s="8">
        <v>8.04</v>
      </c>
      <c r="C286" s="9">
        <f t="shared" si="26"/>
        <v>57.283199999999994</v>
      </c>
      <c r="D286" s="102">
        <v>1180523.7754209903</v>
      </c>
      <c r="E286" s="9">
        <f t="shared" si="27"/>
        <v>64.58399999999999</v>
      </c>
      <c r="F286" s="102">
        <v>1246940.0101930466</v>
      </c>
      <c r="G286" s="9">
        <f t="shared" si="28"/>
        <v>71.88479999999997</v>
      </c>
      <c r="H286" s="102">
        <v>1313303.8511408144</v>
      </c>
      <c r="I286" s="4"/>
      <c r="J286" s="138"/>
      <c r="K286" s="9">
        <v>8.34</v>
      </c>
      <c r="L286" s="9">
        <f t="shared" si="29"/>
        <v>64.44359999999999</v>
      </c>
      <c r="M286" s="12">
        <v>1282911.4166684856</v>
      </c>
      <c r="N286" s="9">
        <f t="shared" si="30"/>
        <v>72.65699999999998</v>
      </c>
      <c r="O286" s="102">
        <v>1352091.3986317234</v>
      </c>
      <c r="P286" s="9">
        <f t="shared" si="31"/>
        <v>80.87039999999998</v>
      </c>
      <c r="Q286" s="102">
        <v>1421537.0487284602</v>
      </c>
      <c r="S286" s="93"/>
      <c r="T286" s="93"/>
      <c r="U286" s="10"/>
      <c r="V286" s="10"/>
      <c r="W286" s="93"/>
      <c r="X286" s="10"/>
      <c r="Y286" s="10"/>
      <c r="Z286" s="93"/>
    </row>
    <row r="287" spans="1:26" ht="12.75">
      <c r="A287" s="138"/>
      <c r="B287" s="8">
        <v>8.34</v>
      </c>
      <c r="C287" s="9">
        <f t="shared" si="26"/>
        <v>59.486399999999996</v>
      </c>
      <c r="D287" s="102">
        <v>1217079.1438543587</v>
      </c>
      <c r="E287" s="9">
        <f t="shared" si="27"/>
        <v>67.06799999999998</v>
      </c>
      <c r="F287" s="102">
        <v>1285408.69712338</v>
      </c>
      <c r="G287" s="9">
        <f t="shared" si="28"/>
        <v>74.64959999999998</v>
      </c>
      <c r="H287" s="102">
        <v>1353260.3384191196</v>
      </c>
      <c r="I287" s="4"/>
      <c r="J287" s="138"/>
      <c r="K287" s="9">
        <v>8.64</v>
      </c>
      <c r="L287" s="9">
        <f t="shared" si="29"/>
        <v>66.8304</v>
      </c>
      <c r="M287" s="12">
        <v>1321539.5632792946</v>
      </c>
      <c r="N287" s="9">
        <f t="shared" si="30"/>
        <v>75.34799999999998</v>
      </c>
      <c r="O287" s="102">
        <v>1392844.890310527</v>
      </c>
      <c r="P287" s="9">
        <f t="shared" si="31"/>
        <v>83.86559999999999</v>
      </c>
      <c r="Q287" s="102">
        <v>1463672.0147014607</v>
      </c>
      <c r="S287" s="93"/>
      <c r="T287" s="93"/>
      <c r="U287" s="10"/>
      <c r="V287" s="10"/>
      <c r="W287" s="93"/>
      <c r="X287" s="10"/>
      <c r="Y287" s="10"/>
      <c r="Z287" s="93"/>
    </row>
    <row r="288" spans="1:26" ht="12.75">
      <c r="A288" s="138"/>
      <c r="B288" s="8">
        <v>8.64</v>
      </c>
      <c r="C288" s="9">
        <f t="shared" si="26"/>
        <v>61.6896</v>
      </c>
      <c r="D288" s="102">
        <v>1254166.754581264</v>
      </c>
      <c r="E288" s="9">
        <f t="shared" si="27"/>
        <v>69.55199999999999</v>
      </c>
      <c r="F288" s="102">
        <v>1323664.9083472893</v>
      </c>
      <c r="G288" s="9">
        <f t="shared" si="28"/>
        <v>77.41439999999999</v>
      </c>
      <c r="H288" s="102">
        <v>1393376.226577526</v>
      </c>
      <c r="I288" s="4"/>
      <c r="J288" s="138"/>
      <c r="K288" s="9">
        <v>8.94</v>
      </c>
      <c r="L288" s="9">
        <f t="shared" si="29"/>
        <v>69.21719999999999</v>
      </c>
      <c r="M288" s="12">
        <v>1360486.5116503034</v>
      </c>
      <c r="N288" s="9">
        <f t="shared" si="30"/>
        <v>78.03899999999997</v>
      </c>
      <c r="O288" s="102">
        <v>1433013.9120956329</v>
      </c>
      <c r="P288" s="9">
        <f t="shared" si="31"/>
        <v>86.86079999999997</v>
      </c>
      <c r="Q288" s="102">
        <v>1505806.9806744617</v>
      </c>
      <c r="S288" s="93"/>
      <c r="T288" s="93"/>
      <c r="U288" s="10"/>
      <c r="V288" s="10"/>
      <c r="W288" s="93"/>
      <c r="X288" s="10"/>
      <c r="Y288" s="10"/>
      <c r="Z288" s="93"/>
    </row>
    <row r="289" spans="1:26" ht="12.75">
      <c r="A289" s="138"/>
      <c r="B289" s="8">
        <v>8.94</v>
      </c>
      <c r="C289" s="9">
        <f t="shared" si="26"/>
        <v>63.89279999999999</v>
      </c>
      <c r="D289" s="102">
        <v>1290988.2441614007</v>
      </c>
      <c r="E289" s="9">
        <f t="shared" si="27"/>
        <v>72.03599999999997</v>
      </c>
      <c r="F289" s="102">
        <v>1362133.654077999</v>
      </c>
      <c r="G289" s="9">
        <f t="shared" si="28"/>
        <v>80.17919999999997</v>
      </c>
      <c r="H289" s="102">
        <v>1433545.2483626318</v>
      </c>
      <c r="I289" s="4"/>
      <c r="J289" s="138"/>
      <c r="K289" s="9">
        <v>9.24</v>
      </c>
      <c r="L289" s="9">
        <f t="shared" si="29"/>
        <v>71.60399999999998</v>
      </c>
      <c r="M289" s="12">
        <v>1398955.2573810131</v>
      </c>
      <c r="N289" s="9">
        <f t="shared" si="30"/>
        <v>80.72999999999998</v>
      </c>
      <c r="O289" s="102">
        <v>1473395.468387538</v>
      </c>
      <c r="P289" s="9">
        <f t="shared" si="31"/>
        <v>89.85599999999997</v>
      </c>
      <c r="Q289" s="102">
        <v>1547623.1448872637</v>
      </c>
      <c r="S289" s="93"/>
      <c r="T289" s="93"/>
      <c r="U289" s="10"/>
      <c r="V289" s="10"/>
      <c r="W289" s="93"/>
      <c r="X289" s="10"/>
      <c r="Y289" s="10"/>
      <c r="Z289" s="93"/>
    </row>
    <row r="290" spans="1:26" ht="12.75">
      <c r="A290" s="138"/>
      <c r="B290" s="8">
        <v>9.24</v>
      </c>
      <c r="C290" s="9">
        <f t="shared" si="26"/>
        <v>66.096</v>
      </c>
      <c r="D290" s="102">
        <v>1327809.7337415377</v>
      </c>
      <c r="E290" s="9">
        <f t="shared" si="27"/>
        <v>74.52</v>
      </c>
      <c r="F290" s="102">
        <v>1400602.3998087093</v>
      </c>
      <c r="G290" s="9">
        <f t="shared" si="28"/>
        <v>82.94399999999999</v>
      </c>
      <c r="H290" s="102">
        <v>1473714.2701477376</v>
      </c>
      <c r="I290" s="4"/>
      <c r="J290" s="138"/>
      <c r="K290" s="9">
        <v>9.540000000000001</v>
      </c>
      <c r="L290" s="9">
        <f t="shared" si="29"/>
        <v>73.9908</v>
      </c>
      <c r="M290" s="12">
        <v>1437477.1367384226</v>
      </c>
      <c r="N290" s="9">
        <f t="shared" si="30"/>
        <v>83.42099999999998</v>
      </c>
      <c r="O290" s="102">
        <v>1513617.6237993436</v>
      </c>
      <c r="P290" s="9">
        <f t="shared" si="31"/>
        <v>92.85119999999998</v>
      </c>
      <c r="Q290" s="102">
        <v>1589758.1108602646</v>
      </c>
      <c r="S290" s="93"/>
      <c r="T290" s="93"/>
      <c r="U290" s="10"/>
      <c r="V290" s="10"/>
      <c r="W290" s="93"/>
      <c r="X290" s="10"/>
      <c r="Y290" s="10"/>
      <c r="Z290" s="93"/>
    </row>
    <row r="291" spans="1:26" ht="12.75">
      <c r="A291" s="138"/>
      <c r="B291" s="8">
        <v>9.540000000000001</v>
      </c>
      <c r="C291" s="9">
        <f t="shared" si="26"/>
        <v>68.2992</v>
      </c>
      <c r="D291" s="102">
        <v>1364631.2233216742</v>
      </c>
      <c r="E291" s="9">
        <f t="shared" si="27"/>
        <v>77.00399999999999</v>
      </c>
      <c r="F291" s="102">
        <v>1438858.6110326184</v>
      </c>
      <c r="G291" s="9">
        <f t="shared" si="28"/>
        <v>85.70879999999998</v>
      </c>
      <c r="H291" s="102">
        <v>1513883.2919328434</v>
      </c>
      <c r="I291" s="4"/>
      <c r="J291" s="138"/>
      <c r="K291" s="9">
        <v>9.84</v>
      </c>
      <c r="L291" s="9">
        <f t="shared" si="29"/>
        <v>76.37759999999999</v>
      </c>
      <c r="M291" s="12">
        <v>1476211.5506026319</v>
      </c>
      <c r="N291" s="9">
        <f t="shared" si="30"/>
        <v>86.11199999999997</v>
      </c>
      <c r="O291" s="102">
        <v>1553946.046464549</v>
      </c>
      <c r="P291" s="9">
        <f t="shared" si="31"/>
        <v>95.84639999999996</v>
      </c>
      <c r="Q291" s="102">
        <v>1631627.4086997663</v>
      </c>
      <c r="S291" s="93"/>
      <c r="T291" s="93"/>
      <c r="U291" s="10"/>
      <c r="V291" s="10"/>
      <c r="W291" s="93"/>
      <c r="X291" s="10"/>
      <c r="Y291" s="10"/>
      <c r="Z291" s="93"/>
    </row>
    <row r="292" spans="1:26" ht="12.75">
      <c r="A292" s="138"/>
      <c r="B292" s="8">
        <v>9.84</v>
      </c>
      <c r="C292" s="9">
        <f t="shared" si="26"/>
        <v>70.5024</v>
      </c>
      <c r="D292" s="102">
        <v>1401452.7129018109</v>
      </c>
      <c r="E292" s="9">
        <f t="shared" si="27"/>
        <v>79.48799999999999</v>
      </c>
      <c r="F292" s="102">
        <v>1477327.3567633287</v>
      </c>
      <c r="G292" s="9">
        <f t="shared" si="28"/>
        <v>88.47359999999998</v>
      </c>
      <c r="H292" s="102">
        <v>1553892.9128378485</v>
      </c>
      <c r="I292" s="4"/>
      <c r="J292" s="138"/>
      <c r="K292" s="9">
        <v>10.14</v>
      </c>
      <c r="L292" s="9">
        <f t="shared" si="29"/>
        <v>78.7644</v>
      </c>
      <c r="M292" s="12">
        <v>1514999.0980935402</v>
      </c>
      <c r="N292" s="9">
        <f t="shared" si="30"/>
        <v>88.803</v>
      </c>
      <c r="O292" s="102">
        <v>1594274.469129754</v>
      </c>
      <c r="P292" s="9">
        <f t="shared" si="31"/>
        <v>98.84159999999999</v>
      </c>
      <c r="Q292" s="102">
        <v>1673709.2410460676</v>
      </c>
      <c r="S292" s="93"/>
      <c r="T292" s="93"/>
      <c r="U292" s="10"/>
      <c r="V292" s="10"/>
      <c r="W292" s="93"/>
      <c r="X292" s="10"/>
      <c r="Y292" s="10"/>
      <c r="Z292" s="93"/>
    </row>
    <row r="293" spans="1:26" ht="12.75">
      <c r="A293" s="138"/>
      <c r="B293" s="8">
        <v>10.14</v>
      </c>
      <c r="C293" s="9">
        <f t="shared" si="26"/>
        <v>72.7056</v>
      </c>
      <c r="D293" s="102">
        <v>1438008.0813351797</v>
      </c>
      <c r="E293" s="9">
        <f t="shared" si="27"/>
        <v>81.972</v>
      </c>
      <c r="F293" s="102">
        <v>1515849.2361207383</v>
      </c>
      <c r="G293" s="9">
        <f t="shared" si="28"/>
        <v>91.23839999999998</v>
      </c>
      <c r="H293" s="102">
        <v>1593955.667369555</v>
      </c>
      <c r="I293" s="4"/>
      <c r="J293" s="138"/>
      <c r="K293" s="9">
        <v>10.44</v>
      </c>
      <c r="L293" s="9">
        <f t="shared" si="29"/>
        <v>81.15119999999999</v>
      </c>
      <c r="M293" s="12">
        <v>1553520.9774509494</v>
      </c>
      <c r="N293" s="9">
        <f t="shared" si="30"/>
        <v>91.49399999999999</v>
      </c>
      <c r="O293" s="102">
        <v>1634656.0254216592</v>
      </c>
      <c r="P293" s="9">
        <f t="shared" si="31"/>
        <v>101.83679999999997</v>
      </c>
      <c r="Q293" s="102">
        <v>1715684.8061389686</v>
      </c>
      <c r="S293" s="93"/>
      <c r="T293" s="93"/>
      <c r="U293" s="10"/>
      <c r="V293" s="10"/>
      <c r="W293" s="93"/>
      <c r="X293" s="10"/>
      <c r="Y293" s="10"/>
      <c r="Z293" s="93"/>
    </row>
    <row r="294" spans="1:26" ht="12.75">
      <c r="A294" s="138"/>
      <c r="B294" s="8">
        <v>10.44</v>
      </c>
      <c r="C294" s="9">
        <f t="shared" si="26"/>
        <v>74.90879999999999</v>
      </c>
      <c r="D294" s="102">
        <v>1474884.8688159434</v>
      </c>
      <c r="E294" s="9">
        <f t="shared" si="27"/>
        <v>84.45599999999997</v>
      </c>
      <c r="F294" s="102">
        <v>1554105.4473446482</v>
      </c>
      <c r="G294" s="9">
        <f t="shared" si="28"/>
        <v>94.00319999999996</v>
      </c>
      <c r="H294" s="102">
        <v>1634124.68915466</v>
      </c>
      <c r="I294" s="4"/>
      <c r="J294" s="138"/>
      <c r="K294" s="9">
        <v>10.74</v>
      </c>
      <c r="L294" s="9">
        <f t="shared" si="29"/>
        <v>83.538</v>
      </c>
      <c r="M294" s="12">
        <v>1592255.3913151587</v>
      </c>
      <c r="N294" s="9">
        <f t="shared" si="30"/>
        <v>94.18499999999999</v>
      </c>
      <c r="O294" s="102">
        <v>1674825.0472067646</v>
      </c>
      <c r="P294" s="9">
        <f t="shared" si="31"/>
        <v>104.83199999999998</v>
      </c>
      <c r="Q294" s="102">
        <v>1757979.1729920695</v>
      </c>
      <c r="S294" s="93"/>
      <c r="T294" s="93"/>
      <c r="U294" s="10"/>
      <c r="V294" s="10"/>
      <c r="W294" s="93"/>
      <c r="X294" s="10"/>
      <c r="Y294" s="10"/>
      <c r="Z294" s="93"/>
    </row>
    <row r="295" spans="1:26" ht="12.75">
      <c r="A295" s="138"/>
      <c r="B295" s="8">
        <v>10.74</v>
      </c>
      <c r="C295" s="9">
        <f t="shared" si="26"/>
        <v>77.112</v>
      </c>
      <c r="D295" s="102">
        <v>1511651.0604954532</v>
      </c>
      <c r="E295" s="9">
        <f t="shared" si="27"/>
        <v>86.93999999999998</v>
      </c>
      <c r="F295" s="102">
        <v>1592574.1930753586</v>
      </c>
      <c r="G295" s="9">
        <f t="shared" si="28"/>
        <v>96.76799999999997</v>
      </c>
      <c r="H295" s="102">
        <v>1674240.5773130665</v>
      </c>
      <c r="I295" s="4"/>
      <c r="J295" s="138"/>
      <c r="K295" s="9">
        <v>11.040000000000001</v>
      </c>
      <c r="L295" s="9">
        <f t="shared" si="29"/>
        <v>85.92479999999999</v>
      </c>
      <c r="M295" s="12">
        <v>1631042.938806068</v>
      </c>
      <c r="N295" s="9">
        <f t="shared" si="30"/>
        <v>96.87599999999999</v>
      </c>
      <c r="O295" s="102">
        <v>1715312.8707520696</v>
      </c>
      <c r="P295" s="9">
        <f t="shared" si="31"/>
        <v>107.82719999999998</v>
      </c>
      <c r="Q295" s="102">
        <v>1799795.3372048715</v>
      </c>
      <c r="S295" s="93"/>
      <c r="T295" s="93"/>
      <c r="U295" s="10"/>
      <c r="V295" s="10"/>
      <c r="W295" s="93"/>
      <c r="X295" s="10"/>
      <c r="Y295" s="10"/>
      <c r="Z295" s="93"/>
    </row>
    <row r="296" spans="1:26" ht="12.75">
      <c r="A296" s="138"/>
      <c r="B296" s="8">
        <v>11.040000000000001</v>
      </c>
      <c r="C296" s="9">
        <f t="shared" si="26"/>
        <v>79.31519999999999</v>
      </c>
      <c r="D296" s="102">
        <v>1548313.5686112866</v>
      </c>
      <c r="E296" s="9">
        <f t="shared" si="27"/>
        <v>89.42399999999998</v>
      </c>
      <c r="F296" s="102">
        <v>1631042.938806068</v>
      </c>
      <c r="G296" s="9">
        <f t="shared" si="28"/>
        <v>99.53279999999997</v>
      </c>
      <c r="H296" s="102">
        <v>1714462.7327248722</v>
      </c>
      <c r="I296" s="4"/>
      <c r="J296" s="138"/>
      <c r="K296" s="9">
        <v>11.34</v>
      </c>
      <c r="L296" s="9">
        <f t="shared" si="29"/>
        <v>88.31159999999998</v>
      </c>
      <c r="M296" s="12">
        <v>1669830.4862969762</v>
      </c>
      <c r="N296" s="9">
        <f t="shared" si="30"/>
        <v>99.56699999999998</v>
      </c>
      <c r="O296" s="102">
        <v>1755535.026163875</v>
      </c>
      <c r="P296" s="9">
        <f t="shared" si="31"/>
        <v>110.82239999999996</v>
      </c>
      <c r="Q296" s="102">
        <v>1841930.3031778717</v>
      </c>
      <c r="S296" s="93"/>
      <c r="T296" s="93"/>
      <c r="U296" s="10"/>
      <c r="V296" s="10"/>
      <c r="W296" s="93"/>
      <c r="X296" s="10"/>
      <c r="Y296" s="10"/>
      <c r="Z296" s="93"/>
    </row>
    <row r="297" spans="1:26" ht="12.75">
      <c r="A297" s="138"/>
      <c r="B297" s="8">
        <v>11.34</v>
      </c>
      <c r="C297" s="9">
        <f t="shared" si="26"/>
        <v>81.51839999999999</v>
      </c>
      <c r="D297" s="102">
        <v>1585027.9185089583</v>
      </c>
      <c r="E297" s="9">
        <f t="shared" si="27"/>
        <v>91.90799999999997</v>
      </c>
      <c r="F297" s="102">
        <v>1669246.0164032779</v>
      </c>
      <c r="G297" s="9">
        <f t="shared" si="28"/>
        <v>102.29759999999997</v>
      </c>
      <c r="H297" s="102">
        <v>1754631.7545099768</v>
      </c>
      <c r="I297" s="4"/>
      <c r="J297" s="138"/>
      <c r="K297" s="9">
        <v>11.64</v>
      </c>
      <c r="L297" s="9">
        <f t="shared" si="29"/>
        <v>90.69839999999999</v>
      </c>
      <c r="M297" s="12">
        <v>1708883.7019213848</v>
      </c>
      <c r="N297" s="9">
        <f t="shared" si="30"/>
        <v>102.25799999999998</v>
      </c>
      <c r="O297" s="102">
        <v>1795916.5824557797</v>
      </c>
      <c r="P297" s="9">
        <f t="shared" si="31"/>
        <v>113.81759999999997</v>
      </c>
      <c r="Q297" s="102">
        <v>1884065.2691508732</v>
      </c>
      <c r="S297" s="93"/>
      <c r="T297" s="93"/>
      <c r="U297" s="10"/>
      <c r="V297" s="10"/>
      <c r="W297" s="93"/>
      <c r="X297" s="10"/>
      <c r="Y297" s="10"/>
      <c r="Z297" s="93"/>
    </row>
    <row r="298" spans="1:26" ht="12.75">
      <c r="A298" s="138"/>
      <c r="B298" s="8">
        <v>11.64</v>
      </c>
      <c r="C298" s="9">
        <f t="shared" si="26"/>
        <v>83.7216</v>
      </c>
      <c r="D298" s="102">
        <v>1621745.724525419</v>
      </c>
      <c r="E298" s="9">
        <f t="shared" si="27"/>
        <v>94.392</v>
      </c>
      <c r="F298" s="102">
        <v>1707714.7621339876</v>
      </c>
      <c r="G298" s="9">
        <f t="shared" si="28"/>
        <v>105.06239999999998</v>
      </c>
      <c r="H298" s="102">
        <v>1794641.3754149827</v>
      </c>
      <c r="I298" s="4"/>
      <c r="J298" s="138"/>
      <c r="K298" s="9">
        <v>11.94</v>
      </c>
      <c r="L298" s="9">
        <f t="shared" si="29"/>
        <v>93.08519999999997</v>
      </c>
      <c r="M298" s="12">
        <v>1747724.3830389932</v>
      </c>
      <c r="N298" s="9">
        <f t="shared" si="30"/>
        <v>104.94899999999997</v>
      </c>
      <c r="O298" s="102">
        <v>1836351.2723743848</v>
      </c>
      <c r="P298" s="9">
        <f t="shared" si="31"/>
        <v>116.81279999999995</v>
      </c>
      <c r="Q298" s="102">
        <v>1926200.2351238737</v>
      </c>
      <c r="S298" s="93"/>
      <c r="T298" s="93"/>
      <c r="U298" s="10"/>
      <c r="V298" s="10"/>
      <c r="W298" s="93"/>
      <c r="X298" s="10"/>
      <c r="Y298" s="10"/>
      <c r="Z298" s="93"/>
    </row>
    <row r="299" spans="1:26" ht="12.75">
      <c r="A299" s="138"/>
      <c r="B299" s="8">
        <v>11.94</v>
      </c>
      <c r="C299" s="9">
        <f t="shared" si="26"/>
        <v>85.92479999999998</v>
      </c>
      <c r="D299" s="102">
        <v>1659203.1399627686</v>
      </c>
      <c r="E299" s="9">
        <f t="shared" si="27"/>
        <v>96.87599999999998</v>
      </c>
      <c r="F299" s="102">
        <v>1746236.6414913966</v>
      </c>
      <c r="G299" s="9">
        <f t="shared" si="28"/>
        <v>107.82719999999996</v>
      </c>
      <c r="H299" s="102">
        <v>1834704.1299466882</v>
      </c>
      <c r="I299" s="4"/>
      <c r="J299" s="138"/>
      <c r="K299" s="9">
        <v>12.24</v>
      </c>
      <c r="L299" s="9">
        <f t="shared" si="29"/>
        <v>95.472</v>
      </c>
      <c r="M299" s="12">
        <v>1786618.197783302</v>
      </c>
      <c r="N299" s="9">
        <f t="shared" si="30"/>
        <v>107.63999999999999</v>
      </c>
      <c r="O299" s="102">
        <v>1876679.6950395906</v>
      </c>
      <c r="P299" s="9">
        <f t="shared" si="31"/>
        <v>119.80799999999998</v>
      </c>
      <c r="Q299" s="102">
        <v>1968122.6665900755</v>
      </c>
      <c r="S299" s="93"/>
      <c r="T299" s="93"/>
      <c r="U299" s="10"/>
      <c r="V299" s="10"/>
      <c r="W299" s="93"/>
      <c r="X299" s="10"/>
      <c r="Y299" s="10"/>
      <c r="Z299" s="93"/>
    </row>
    <row r="300" spans="1:26" ht="12.75">
      <c r="A300" s="138"/>
      <c r="B300" s="8">
        <v>12.24</v>
      </c>
      <c r="C300" s="9">
        <f t="shared" si="26"/>
        <v>88.12799999999999</v>
      </c>
      <c r="D300" s="102">
        <v>1696024.6295429054</v>
      </c>
      <c r="E300" s="9">
        <f t="shared" si="27"/>
        <v>99.35999999999999</v>
      </c>
      <c r="F300" s="102">
        <v>1784599.1199687067</v>
      </c>
      <c r="G300" s="9">
        <f t="shared" si="28"/>
        <v>110.59199999999997</v>
      </c>
      <c r="H300" s="102">
        <v>1874873.1517317947</v>
      </c>
      <c r="I300" s="4"/>
      <c r="J300" s="138"/>
      <c r="K300" s="9">
        <v>12.540000000000001</v>
      </c>
      <c r="L300" s="9">
        <f t="shared" si="29"/>
        <v>97.8588</v>
      </c>
      <c r="M300" s="12">
        <v>1825458.8789009107</v>
      </c>
      <c r="N300" s="9">
        <f t="shared" si="30"/>
        <v>110.33099999999999</v>
      </c>
      <c r="O300" s="102">
        <v>1916954.9840780958</v>
      </c>
      <c r="P300" s="9">
        <f t="shared" si="31"/>
        <v>122.80319999999998</v>
      </c>
      <c r="Q300" s="102">
        <v>2010151.3653096769</v>
      </c>
      <c r="S300" s="93"/>
      <c r="T300" s="93"/>
      <c r="U300" s="10"/>
      <c r="V300" s="10"/>
      <c r="W300" s="93"/>
      <c r="X300" s="10"/>
      <c r="Y300" s="10"/>
      <c r="Z300" s="93"/>
    </row>
    <row r="301" spans="1:26" ht="12.75">
      <c r="A301" s="138"/>
      <c r="B301" s="8">
        <v>12.540000000000001</v>
      </c>
      <c r="C301" s="9">
        <f t="shared" si="26"/>
        <v>90.33120000000001</v>
      </c>
      <c r="D301" s="102">
        <v>1733060.3984879728</v>
      </c>
      <c r="E301" s="9">
        <f t="shared" si="27"/>
        <v>101.844</v>
      </c>
      <c r="F301" s="102">
        <v>1822961.5984460167</v>
      </c>
      <c r="G301" s="9">
        <f t="shared" si="28"/>
        <v>113.35679999999999</v>
      </c>
      <c r="H301" s="102">
        <v>1915042.1735169003</v>
      </c>
      <c r="I301" s="4"/>
      <c r="J301" s="138"/>
      <c r="K301" s="9">
        <v>12.84</v>
      </c>
      <c r="L301" s="9">
        <f t="shared" si="29"/>
        <v>100.24559999999998</v>
      </c>
      <c r="M301" s="12">
        <v>1864405.8272719197</v>
      </c>
      <c r="N301" s="9">
        <f t="shared" si="30"/>
        <v>113.02199999999998</v>
      </c>
      <c r="O301" s="102">
        <v>1957442.8076234001</v>
      </c>
      <c r="P301" s="9">
        <f t="shared" si="31"/>
        <v>125.79839999999996</v>
      </c>
      <c r="Q301" s="102">
        <v>2052339.4649093777</v>
      </c>
      <c r="S301" s="93"/>
      <c r="T301" s="93"/>
      <c r="U301" s="10"/>
      <c r="V301" s="10"/>
      <c r="W301" s="93"/>
      <c r="X301" s="10"/>
      <c r="Y301" s="10"/>
      <c r="Z301" s="93"/>
    </row>
    <row r="302" spans="1:26" ht="12.75">
      <c r="A302" s="138"/>
      <c r="B302" s="8">
        <v>12.84</v>
      </c>
      <c r="C302" s="9">
        <f t="shared" si="26"/>
        <v>92.53439999999999</v>
      </c>
      <c r="D302" s="102">
        <v>1769989.0277505752</v>
      </c>
      <c r="E302" s="9">
        <f t="shared" si="27"/>
        <v>104.32799999999997</v>
      </c>
      <c r="F302" s="102">
        <v>1861483.4778034266</v>
      </c>
      <c r="G302" s="9">
        <f t="shared" si="28"/>
        <v>116.12159999999996</v>
      </c>
      <c r="H302" s="102">
        <v>1955211.195302006</v>
      </c>
      <c r="I302" s="4"/>
      <c r="J302" s="138"/>
      <c r="K302" s="9">
        <v>13.14</v>
      </c>
      <c r="L302" s="9">
        <f t="shared" si="29"/>
        <v>102.63239999999999</v>
      </c>
      <c r="M302" s="12">
        <v>1903299.6420162271</v>
      </c>
      <c r="N302" s="9">
        <f t="shared" si="30"/>
        <v>115.71299999999998</v>
      </c>
      <c r="O302" s="102">
        <v>1997824.3639153054</v>
      </c>
      <c r="P302" s="9">
        <f t="shared" si="31"/>
        <v>128.79359999999997</v>
      </c>
      <c r="Q302" s="102">
        <v>2094368.163628979</v>
      </c>
      <c r="S302" s="93"/>
      <c r="T302" s="93"/>
      <c r="U302" s="10"/>
      <c r="V302" s="10"/>
      <c r="W302" s="93"/>
      <c r="X302" s="10"/>
      <c r="Y302" s="10"/>
      <c r="Z302" s="93"/>
    </row>
    <row r="303" spans="1:26" ht="12.75">
      <c r="A303" s="138"/>
      <c r="B303" s="8">
        <v>13.14</v>
      </c>
      <c r="C303" s="9">
        <f t="shared" si="26"/>
        <v>94.7376</v>
      </c>
      <c r="D303" s="102">
        <v>1807073.182358691</v>
      </c>
      <c r="E303" s="9">
        <f t="shared" si="27"/>
        <v>106.81199999999998</v>
      </c>
      <c r="F303" s="102">
        <v>1899792.8226540354</v>
      </c>
      <c r="G303" s="9">
        <f t="shared" si="28"/>
        <v>118.88639999999998</v>
      </c>
      <c r="H303" s="102">
        <v>1995380.2170871114</v>
      </c>
      <c r="I303" s="4"/>
      <c r="J303" s="138"/>
      <c r="K303" s="9">
        <v>13.44</v>
      </c>
      <c r="L303" s="9">
        <f t="shared" si="29"/>
        <v>105.01919999999998</v>
      </c>
      <c r="M303" s="12">
        <v>1942352.8576406357</v>
      </c>
      <c r="N303" s="9">
        <f t="shared" si="30"/>
        <v>118.40399999999997</v>
      </c>
      <c r="O303" s="102">
        <v>2038046.519327111</v>
      </c>
      <c r="P303" s="9">
        <f t="shared" si="31"/>
        <v>131.78879999999995</v>
      </c>
      <c r="Q303" s="102">
        <v>2136503.1296019796</v>
      </c>
      <c r="S303" s="93"/>
      <c r="T303" s="93"/>
      <c r="U303" s="10"/>
      <c r="V303" s="10"/>
      <c r="W303" s="93"/>
      <c r="X303" s="10"/>
      <c r="Y303" s="10"/>
      <c r="Z303" s="93"/>
    </row>
    <row r="304" spans="1:26" ht="12.75">
      <c r="A304" s="138"/>
      <c r="B304" s="8">
        <v>13.44</v>
      </c>
      <c r="C304" s="9">
        <f t="shared" si="26"/>
        <v>96.9408</v>
      </c>
      <c r="D304" s="102">
        <v>1844001.811621293</v>
      </c>
      <c r="E304" s="9">
        <f t="shared" si="27"/>
        <v>109.29599999999998</v>
      </c>
      <c r="F304" s="102">
        <v>1938155.301131346</v>
      </c>
      <c r="G304" s="9">
        <f t="shared" si="28"/>
        <v>121.65119999999997</v>
      </c>
      <c r="H304" s="102">
        <v>2035389.837992117</v>
      </c>
      <c r="I304" s="4"/>
      <c r="J304" s="138"/>
      <c r="K304" s="9">
        <v>13.74</v>
      </c>
      <c r="L304" s="9">
        <f t="shared" si="29"/>
        <v>107.40599999999998</v>
      </c>
      <c r="M304" s="12">
        <v>1981140.405131545</v>
      </c>
      <c r="N304" s="9">
        <f t="shared" si="30"/>
        <v>121.09499999999997</v>
      </c>
      <c r="O304" s="102">
        <v>2078481.2092457167</v>
      </c>
      <c r="P304" s="9">
        <f t="shared" si="31"/>
        <v>134.78399999999996</v>
      </c>
      <c r="Q304" s="102">
        <v>2178638.095574981</v>
      </c>
      <c r="S304" s="93"/>
      <c r="T304" s="93"/>
      <c r="U304" s="10"/>
      <c r="V304" s="10"/>
      <c r="W304" s="93"/>
      <c r="X304" s="10"/>
      <c r="Y304" s="10"/>
      <c r="Z304" s="93"/>
    </row>
    <row r="305" spans="1:26" ht="12.75">
      <c r="A305" s="138"/>
      <c r="B305" s="8">
        <v>13.74</v>
      </c>
      <c r="C305" s="9">
        <f t="shared" si="26"/>
        <v>99.14399999999999</v>
      </c>
      <c r="D305" s="102">
        <v>1880930.4408838951</v>
      </c>
      <c r="E305" s="9">
        <f t="shared" si="27"/>
        <v>111.77999999999997</v>
      </c>
      <c r="F305" s="102">
        <v>1976677.1804887555</v>
      </c>
      <c r="G305" s="9">
        <f t="shared" si="28"/>
        <v>124.41599999999997</v>
      </c>
      <c r="H305" s="102">
        <v>2075399.4588971233</v>
      </c>
      <c r="I305" s="4"/>
      <c r="J305" s="138"/>
      <c r="K305" s="9">
        <v>14.040000000000001</v>
      </c>
      <c r="L305" s="9">
        <f t="shared" si="29"/>
        <v>109.79279999999999</v>
      </c>
      <c r="M305" s="12">
        <v>2020193.6207559532</v>
      </c>
      <c r="N305" s="9">
        <f t="shared" si="30"/>
        <v>123.78599999999997</v>
      </c>
      <c r="O305" s="102">
        <v>2118915.899164321</v>
      </c>
      <c r="P305" s="9">
        <f t="shared" si="31"/>
        <v>137.77919999999997</v>
      </c>
      <c r="Q305" s="102">
        <v>2220773.061547981</v>
      </c>
      <c r="S305" s="93"/>
      <c r="T305" s="93"/>
      <c r="U305" s="10"/>
      <c r="V305" s="10"/>
      <c r="W305" s="93"/>
      <c r="X305" s="10"/>
      <c r="Y305" s="10"/>
      <c r="Z305" s="93"/>
    </row>
    <row r="306" spans="1:26" ht="12.75">
      <c r="A306" s="138"/>
      <c r="B306" s="8">
        <v>14.040000000000001</v>
      </c>
      <c r="C306" s="9">
        <f t="shared" si="26"/>
        <v>101.3472</v>
      </c>
      <c r="D306" s="102">
        <v>1917803.7722458693</v>
      </c>
      <c r="E306" s="9">
        <f t="shared" si="27"/>
        <v>114.264</v>
      </c>
      <c r="F306" s="102">
        <v>2015145.926219465</v>
      </c>
      <c r="G306" s="9">
        <f t="shared" si="28"/>
        <v>127.18079999999998</v>
      </c>
      <c r="H306" s="102">
        <v>2115568.480682229</v>
      </c>
      <c r="I306" s="4"/>
      <c r="J306" s="138"/>
      <c r="K306" s="9">
        <v>14.34</v>
      </c>
      <c r="L306" s="9">
        <f t="shared" si="29"/>
        <v>112.17959999999998</v>
      </c>
      <c r="M306" s="12">
        <v>2058928.0346201616</v>
      </c>
      <c r="N306" s="9">
        <f t="shared" si="30"/>
        <v>126.47699999999996</v>
      </c>
      <c r="O306" s="102">
        <v>2159084.9209494265</v>
      </c>
      <c r="P306" s="9">
        <f t="shared" si="31"/>
        <v>140.77439999999996</v>
      </c>
      <c r="Q306" s="102">
        <v>2262695.4930141834</v>
      </c>
      <c r="S306" s="93"/>
      <c r="T306" s="93"/>
      <c r="U306" s="10"/>
      <c r="V306" s="10"/>
      <c r="W306" s="93"/>
      <c r="X306" s="10"/>
      <c r="Y306" s="10"/>
      <c r="Z306" s="93"/>
    </row>
    <row r="307" spans="1:26" ht="12.75">
      <c r="A307" s="138"/>
      <c r="B307" s="8">
        <v>14.34</v>
      </c>
      <c r="C307" s="9">
        <f t="shared" si="26"/>
        <v>103.55039999999998</v>
      </c>
      <c r="D307" s="102">
        <v>1954680.5597266338</v>
      </c>
      <c r="E307" s="9">
        <f t="shared" si="27"/>
        <v>116.74799999999998</v>
      </c>
      <c r="F307" s="102">
        <v>2053667.8055768746</v>
      </c>
      <c r="G307" s="9">
        <f t="shared" si="28"/>
        <v>129.94559999999996</v>
      </c>
      <c r="H307" s="102">
        <v>2155737.5024673347</v>
      </c>
      <c r="I307" s="4"/>
      <c r="J307" s="138"/>
      <c r="K307" s="9">
        <v>14.64</v>
      </c>
      <c r="L307" s="9">
        <f t="shared" si="29"/>
        <v>114.5664</v>
      </c>
      <c r="M307" s="12">
        <v>2097715.5821110704</v>
      </c>
      <c r="N307" s="9">
        <f t="shared" si="30"/>
        <v>129.16799999999998</v>
      </c>
      <c r="O307" s="102">
        <v>2199572.7444947315</v>
      </c>
      <c r="P307" s="9">
        <f t="shared" si="31"/>
        <v>143.76959999999997</v>
      </c>
      <c r="Q307" s="102">
        <v>2304671.058107085</v>
      </c>
      <c r="S307" s="93"/>
      <c r="T307" s="93"/>
      <c r="U307" s="10"/>
      <c r="V307" s="10"/>
      <c r="W307" s="93"/>
      <c r="X307" s="10"/>
      <c r="Y307" s="10"/>
      <c r="Z307" s="93"/>
    </row>
    <row r="308" spans="1:26" ht="12.75">
      <c r="A308" s="138"/>
      <c r="B308" s="8">
        <v>14.64</v>
      </c>
      <c r="C308" s="9">
        <f t="shared" si="26"/>
        <v>105.75359999999999</v>
      </c>
      <c r="D308" s="102">
        <v>1991712.872552912</v>
      </c>
      <c r="E308" s="9">
        <f t="shared" si="27"/>
        <v>119.23199999999999</v>
      </c>
      <c r="F308" s="102">
        <v>2091870.883174084</v>
      </c>
      <c r="G308" s="9">
        <f t="shared" si="28"/>
        <v>132.71039999999996</v>
      </c>
      <c r="H308" s="102">
        <v>2195906.5242524403</v>
      </c>
      <c r="I308" s="4"/>
      <c r="J308" s="138"/>
      <c r="K308" s="9">
        <v>14.94</v>
      </c>
      <c r="L308" s="9">
        <f t="shared" si="29"/>
        <v>116.95319999999998</v>
      </c>
      <c r="M308" s="12">
        <v>2136768.797735479</v>
      </c>
      <c r="N308" s="9">
        <f t="shared" si="30"/>
        <v>131.85899999999998</v>
      </c>
      <c r="O308" s="102">
        <v>2240007.4344133367</v>
      </c>
      <c r="P308" s="9">
        <f t="shared" si="31"/>
        <v>146.76479999999995</v>
      </c>
      <c r="Q308" s="102">
        <v>2346912.2913334863</v>
      </c>
      <c r="S308" s="93"/>
      <c r="T308" s="93"/>
      <c r="U308" s="10"/>
      <c r="V308" s="10"/>
      <c r="W308" s="93"/>
      <c r="X308" s="10"/>
      <c r="Y308" s="10"/>
      <c r="Z308" s="93"/>
    </row>
    <row r="309" spans="1:26" ht="12.75">
      <c r="A309" s="138"/>
      <c r="B309" s="8">
        <v>14.94</v>
      </c>
      <c r="C309" s="9">
        <f t="shared" si="26"/>
        <v>107.95679999999999</v>
      </c>
      <c r="D309" s="102">
        <v>2028534.3621330487</v>
      </c>
      <c r="E309" s="9">
        <f t="shared" si="27"/>
        <v>121.71599999999998</v>
      </c>
      <c r="F309" s="102">
        <v>2130392.7625314943</v>
      </c>
      <c r="G309" s="9">
        <f t="shared" si="28"/>
        <v>135.47519999999997</v>
      </c>
      <c r="H309" s="102">
        <v>2236075.546037546</v>
      </c>
      <c r="I309" s="4"/>
      <c r="J309" s="138"/>
      <c r="K309" s="9">
        <v>15.24</v>
      </c>
      <c r="L309" s="9">
        <f t="shared" si="29"/>
        <v>119.33999999999999</v>
      </c>
      <c r="M309" s="12">
        <v>2175822.013359887</v>
      </c>
      <c r="N309" s="9">
        <f t="shared" si="30"/>
        <v>134.54999999999998</v>
      </c>
      <c r="O309" s="102">
        <v>2280335.8570785415</v>
      </c>
      <c r="P309" s="9">
        <f t="shared" si="31"/>
        <v>149.75999999999996</v>
      </c>
      <c r="Q309" s="102">
        <v>2388940.990053086</v>
      </c>
      <c r="S309" s="93"/>
      <c r="T309" s="93"/>
      <c r="U309" s="10"/>
      <c r="V309" s="10"/>
      <c r="W309" s="93"/>
      <c r="X309" s="10"/>
      <c r="Y309" s="10"/>
      <c r="Z309" s="93"/>
    </row>
    <row r="310" spans="1:26" ht="12.75">
      <c r="A310" s="138"/>
      <c r="B310" s="8">
        <v>15.24</v>
      </c>
      <c r="C310" s="9">
        <f t="shared" si="26"/>
        <v>110.15999999999998</v>
      </c>
      <c r="D310" s="102">
        <v>2065570.1310781154</v>
      </c>
      <c r="E310" s="9">
        <f t="shared" si="27"/>
        <v>124.19999999999997</v>
      </c>
      <c r="F310" s="102">
        <v>2168595.840128705</v>
      </c>
      <c r="G310" s="9">
        <f t="shared" si="28"/>
        <v>138.23999999999995</v>
      </c>
      <c r="H310" s="102">
        <v>2276244.567822651</v>
      </c>
      <c r="I310" s="4"/>
      <c r="J310" s="138"/>
      <c r="K310" s="9">
        <v>15.540000000000001</v>
      </c>
      <c r="L310" s="9">
        <f t="shared" si="29"/>
        <v>121.7268</v>
      </c>
      <c r="M310" s="12">
        <v>2214875.2289842954</v>
      </c>
      <c r="N310" s="9">
        <f t="shared" si="30"/>
        <v>137.24099999999999</v>
      </c>
      <c r="O310" s="102">
        <v>2320876.8142505465</v>
      </c>
      <c r="P310" s="9">
        <f t="shared" si="31"/>
        <v>152.75519999999997</v>
      </c>
      <c r="Q310" s="102">
        <v>2431075.9560260884</v>
      </c>
      <c r="S310" s="93"/>
      <c r="T310" s="93"/>
      <c r="U310" s="10"/>
      <c r="V310" s="10"/>
      <c r="W310" s="93"/>
      <c r="X310" s="10"/>
      <c r="Y310" s="10"/>
      <c r="Z310" s="93"/>
    </row>
    <row r="311" spans="1:26" ht="12.75">
      <c r="A311" s="138"/>
      <c r="B311" s="8">
        <v>15.540000000000001</v>
      </c>
      <c r="C311" s="9">
        <f t="shared" si="26"/>
        <v>112.36319999999999</v>
      </c>
      <c r="D311" s="102">
        <v>2102498.7603407176</v>
      </c>
      <c r="E311" s="9">
        <f t="shared" si="27"/>
        <v>126.68399999999998</v>
      </c>
      <c r="F311" s="102">
        <v>2207064.585859414</v>
      </c>
      <c r="G311" s="9">
        <f t="shared" si="28"/>
        <v>141.00479999999996</v>
      </c>
      <c r="H311" s="102">
        <v>2316413.589607757</v>
      </c>
      <c r="I311" s="4"/>
      <c r="J311" s="138"/>
      <c r="K311" s="9">
        <v>15.84</v>
      </c>
      <c r="L311" s="9">
        <f t="shared" si="29"/>
        <v>124.11359999999998</v>
      </c>
      <c r="M311" s="12">
        <v>2253397.1083417055</v>
      </c>
      <c r="N311" s="9">
        <f t="shared" si="30"/>
        <v>139.93199999999996</v>
      </c>
      <c r="O311" s="102">
        <v>2361045.8360356526</v>
      </c>
      <c r="P311" s="9">
        <f t="shared" si="31"/>
        <v>155.75039999999996</v>
      </c>
      <c r="Q311" s="102">
        <v>2473210.9219990885</v>
      </c>
      <c r="S311" s="93"/>
      <c r="T311" s="93"/>
      <c r="U311" s="10"/>
      <c r="V311" s="10"/>
      <c r="W311" s="93"/>
      <c r="X311" s="10"/>
      <c r="Y311" s="10"/>
      <c r="Z311" s="93"/>
    </row>
    <row r="312" spans="1:26" ht="12.75">
      <c r="A312" s="138"/>
      <c r="B312" s="8">
        <v>15.84</v>
      </c>
      <c r="C312" s="9">
        <f t="shared" si="26"/>
        <v>114.5664</v>
      </c>
      <c r="D312" s="102">
        <v>2139586.3710676227</v>
      </c>
      <c r="E312" s="9">
        <f t="shared" si="27"/>
        <v>129.16799999999998</v>
      </c>
      <c r="F312" s="102">
        <v>2245586.4652168234</v>
      </c>
      <c r="G312" s="9">
        <f t="shared" si="28"/>
        <v>143.76959999999997</v>
      </c>
      <c r="H312" s="102">
        <v>2356316.943259363</v>
      </c>
      <c r="I312" s="4"/>
      <c r="J312" s="138"/>
      <c r="K312" s="9">
        <v>16.139999999999997</v>
      </c>
      <c r="L312" s="9">
        <f t="shared" si="29"/>
        <v>126.50039999999996</v>
      </c>
      <c r="M312" s="12">
        <v>2292290.9230860127</v>
      </c>
      <c r="N312" s="9">
        <f t="shared" si="30"/>
        <v>142.62299999999993</v>
      </c>
      <c r="O312" s="102">
        <v>2401374.2587008574</v>
      </c>
      <c r="P312" s="9">
        <f t="shared" si="31"/>
        <v>158.7455999999999</v>
      </c>
      <c r="Q312" s="102">
        <v>2515239.62071869</v>
      </c>
      <c r="S312" s="93"/>
      <c r="T312" s="93"/>
      <c r="U312" s="10"/>
      <c r="V312" s="10"/>
      <c r="W312" s="93"/>
      <c r="X312" s="10"/>
      <c r="Y312" s="10"/>
      <c r="Z312" s="93"/>
    </row>
    <row r="313" spans="1:26" ht="12.75">
      <c r="A313" s="138"/>
      <c r="B313" s="8">
        <v>16.139999999999997</v>
      </c>
      <c r="C313" s="9">
        <f t="shared" si="26"/>
        <v>116.76959999999997</v>
      </c>
      <c r="D313" s="102">
        <v>2176407.860647759</v>
      </c>
      <c r="E313" s="9">
        <f t="shared" si="27"/>
        <v>131.65199999999996</v>
      </c>
      <c r="F313" s="102">
        <v>2283842.6764407335</v>
      </c>
      <c r="G313" s="9">
        <f t="shared" si="28"/>
        <v>146.53439999999992</v>
      </c>
      <c r="H313" s="102">
        <v>2396485.9650444686</v>
      </c>
      <c r="I313" s="4"/>
      <c r="J313" s="138"/>
      <c r="K313" s="9">
        <v>16.439999999999998</v>
      </c>
      <c r="L313" s="9">
        <f t="shared" si="29"/>
        <v>128.88719999999998</v>
      </c>
      <c r="M313" s="12">
        <v>2331237.8714570226</v>
      </c>
      <c r="N313" s="9">
        <f t="shared" si="30"/>
        <v>145.31399999999996</v>
      </c>
      <c r="O313" s="102">
        <v>2441808.948619463</v>
      </c>
      <c r="P313" s="9">
        <f t="shared" si="31"/>
        <v>161.74079999999995</v>
      </c>
      <c r="Q313" s="102">
        <v>2557268.3194382917</v>
      </c>
      <c r="S313" s="93"/>
      <c r="T313" s="93"/>
      <c r="U313" s="10"/>
      <c r="V313" s="10"/>
      <c r="W313" s="93"/>
      <c r="X313" s="10"/>
      <c r="Y313" s="10"/>
      <c r="Z313" s="93"/>
    </row>
    <row r="314" spans="1:26" ht="12.75">
      <c r="A314" s="138"/>
      <c r="B314" s="8">
        <v>16.439999999999998</v>
      </c>
      <c r="C314" s="9">
        <f t="shared" si="26"/>
        <v>118.97279999999999</v>
      </c>
      <c r="D314" s="102">
        <v>2213333.033791573</v>
      </c>
      <c r="E314" s="9">
        <f t="shared" si="27"/>
        <v>134.13599999999997</v>
      </c>
      <c r="F314" s="102">
        <v>2322311.422171443</v>
      </c>
      <c r="G314" s="9">
        <f t="shared" si="28"/>
        <v>149.29919999999996</v>
      </c>
      <c r="H314" s="102">
        <v>2436654.9868295756</v>
      </c>
      <c r="I314" s="4"/>
      <c r="J314" s="138"/>
      <c r="K314" s="9">
        <v>16.74</v>
      </c>
      <c r="L314" s="9">
        <f t="shared" si="29"/>
        <v>131.274</v>
      </c>
      <c r="M314" s="12">
        <v>2370131.686201331</v>
      </c>
      <c r="N314" s="9">
        <f t="shared" si="30"/>
        <v>148.00499999999997</v>
      </c>
      <c r="O314" s="102">
        <v>2482137.3712846674</v>
      </c>
      <c r="P314" s="9">
        <f t="shared" si="31"/>
        <v>164.73599999999996</v>
      </c>
      <c r="Q314" s="102">
        <v>2599297.018157893</v>
      </c>
      <c r="S314" s="93"/>
      <c r="T314" s="93"/>
      <c r="U314" s="10"/>
      <c r="V314" s="10"/>
      <c r="W314" s="93"/>
      <c r="X314" s="10"/>
      <c r="Y314" s="10"/>
      <c r="Z314" s="93"/>
    </row>
    <row r="315" spans="1:26" ht="12.75">
      <c r="A315" s="138"/>
      <c r="B315" s="8">
        <v>16.74</v>
      </c>
      <c r="C315" s="9">
        <f t="shared" si="26"/>
        <v>121.17599999999999</v>
      </c>
      <c r="D315" s="102">
        <v>2250316.9609548016</v>
      </c>
      <c r="E315" s="9">
        <f t="shared" si="27"/>
        <v>136.61999999999998</v>
      </c>
      <c r="F315" s="102">
        <v>2360780.1679021535</v>
      </c>
      <c r="G315" s="9">
        <f t="shared" si="28"/>
        <v>152.06399999999996</v>
      </c>
      <c r="H315" s="102">
        <v>2476824.0086146803</v>
      </c>
      <c r="I315" s="4"/>
      <c r="J315" s="138"/>
      <c r="K315" s="9">
        <v>17.04</v>
      </c>
      <c r="L315" s="9">
        <f t="shared" si="29"/>
        <v>133.6608</v>
      </c>
      <c r="M315" s="12">
        <v>2409025.500945639</v>
      </c>
      <c r="N315" s="9">
        <f t="shared" si="30"/>
        <v>150.69599999999997</v>
      </c>
      <c r="O315" s="102">
        <v>2522572.061203273</v>
      </c>
      <c r="P315" s="9">
        <f t="shared" si="31"/>
        <v>167.73119999999997</v>
      </c>
      <c r="Q315" s="102">
        <v>2641431.984130894</v>
      </c>
      <c r="S315" s="93"/>
      <c r="T315" s="93"/>
      <c r="U315" s="10"/>
      <c r="V315" s="10"/>
      <c r="W315" s="93"/>
      <c r="X315" s="10"/>
      <c r="Y315" s="10"/>
      <c r="Z315" s="93"/>
    </row>
    <row r="316" spans="1:26" ht="12.75">
      <c r="A316" s="138"/>
      <c r="B316" s="8">
        <v>17.04</v>
      </c>
      <c r="C316" s="9">
        <f t="shared" si="26"/>
        <v>123.3792</v>
      </c>
      <c r="D316" s="102">
        <v>2287401.1155629177</v>
      </c>
      <c r="E316" s="9">
        <f t="shared" si="27"/>
        <v>139.10399999999998</v>
      </c>
      <c r="F316" s="102">
        <v>2398983.245499363</v>
      </c>
      <c r="G316" s="9">
        <f t="shared" si="28"/>
        <v>154.82879999999997</v>
      </c>
      <c r="H316" s="102">
        <v>2516993.0303997872</v>
      </c>
      <c r="I316" s="4"/>
      <c r="J316" s="138"/>
      <c r="K316" s="9">
        <v>17.34</v>
      </c>
      <c r="L316" s="9">
        <f t="shared" si="29"/>
        <v>136.0476</v>
      </c>
      <c r="M316" s="12">
        <v>2447866.182063249</v>
      </c>
      <c r="N316" s="9">
        <f t="shared" si="30"/>
        <v>153.38699999999997</v>
      </c>
      <c r="O316" s="102">
        <v>2563006.751121878</v>
      </c>
      <c r="P316" s="9">
        <f t="shared" si="31"/>
        <v>170.72639999999996</v>
      </c>
      <c r="Q316" s="102">
        <v>2683513.816477194</v>
      </c>
      <c r="S316" s="93"/>
      <c r="T316" s="93"/>
      <c r="U316" s="10"/>
      <c r="V316" s="10"/>
      <c r="W316" s="93"/>
      <c r="X316" s="10"/>
      <c r="Y316" s="10"/>
      <c r="Z316" s="93"/>
    </row>
    <row r="317" spans="1:26" ht="12.75">
      <c r="A317" s="138"/>
      <c r="B317" s="8">
        <v>17.34</v>
      </c>
      <c r="C317" s="9">
        <f t="shared" si="26"/>
        <v>125.5824</v>
      </c>
      <c r="D317" s="102">
        <v>2324222.6051430544</v>
      </c>
      <c r="E317" s="9">
        <f t="shared" si="27"/>
        <v>141.588</v>
      </c>
      <c r="F317" s="102">
        <v>2437505.124856773</v>
      </c>
      <c r="G317" s="9">
        <f t="shared" si="28"/>
        <v>157.59359999999998</v>
      </c>
      <c r="H317" s="102">
        <v>2556896.384051393</v>
      </c>
      <c r="I317" s="4"/>
      <c r="J317" s="138"/>
      <c r="K317" s="9">
        <v>17.639999999999997</v>
      </c>
      <c r="L317" s="9">
        <f t="shared" si="29"/>
        <v>138.43439999999998</v>
      </c>
      <c r="M317" s="12">
        <v>2486919.3976876573</v>
      </c>
      <c r="N317" s="9">
        <f t="shared" si="30"/>
        <v>156.07799999999995</v>
      </c>
      <c r="O317" s="102">
        <v>2603175.7729069833</v>
      </c>
      <c r="P317" s="9">
        <f t="shared" si="31"/>
        <v>173.72159999999994</v>
      </c>
      <c r="Q317" s="102">
        <v>2725648.782450195</v>
      </c>
      <c r="S317" s="93"/>
      <c r="T317" s="93"/>
      <c r="U317" s="10"/>
      <c r="V317" s="10"/>
      <c r="W317" s="93"/>
      <c r="X317" s="10"/>
      <c r="Y317" s="10"/>
      <c r="Z317" s="93"/>
    </row>
    <row r="318" spans="1:26" ht="12.75">
      <c r="A318" s="138"/>
      <c r="B318" s="8">
        <v>17.639999999999997</v>
      </c>
      <c r="C318" s="9">
        <f t="shared" si="26"/>
        <v>127.78559999999997</v>
      </c>
      <c r="D318" s="102">
        <v>2361099.3926238185</v>
      </c>
      <c r="E318" s="9">
        <f t="shared" si="27"/>
        <v>144.07199999999995</v>
      </c>
      <c r="F318" s="102">
        <v>2475973.870587482</v>
      </c>
      <c r="G318" s="9">
        <f t="shared" si="28"/>
        <v>160.35839999999993</v>
      </c>
      <c r="H318" s="102">
        <v>2597065.405836498</v>
      </c>
      <c r="I318" s="4"/>
      <c r="J318" s="138"/>
      <c r="K318" s="9">
        <v>17.939999999999998</v>
      </c>
      <c r="L318" s="9">
        <f t="shared" si="29"/>
        <v>140.82119999999998</v>
      </c>
      <c r="M318" s="12">
        <v>2525653.811551866</v>
      </c>
      <c r="N318" s="9">
        <f t="shared" si="30"/>
        <v>158.76899999999995</v>
      </c>
      <c r="O318" s="102">
        <v>2643663.596452288</v>
      </c>
      <c r="P318" s="9">
        <f t="shared" si="31"/>
        <v>176.71679999999995</v>
      </c>
      <c r="Q318" s="102">
        <v>2767783.748423198</v>
      </c>
      <c r="S318" s="93"/>
      <c r="T318" s="93"/>
      <c r="U318" s="10"/>
      <c r="V318" s="10"/>
      <c r="W318" s="93"/>
      <c r="X318" s="10"/>
      <c r="Y318" s="10"/>
      <c r="Z318" s="93"/>
    </row>
    <row r="319" spans="1:26" ht="12.75">
      <c r="A319" s="138"/>
      <c r="B319" s="8">
        <v>17.939999999999998</v>
      </c>
      <c r="C319" s="9">
        <f t="shared" si="26"/>
        <v>129.9888</v>
      </c>
      <c r="D319" s="102">
        <v>2398187.003350724</v>
      </c>
      <c r="E319" s="9">
        <f t="shared" si="27"/>
        <v>146.55599999999998</v>
      </c>
      <c r="F319" s="102">
        <v>2514283.2154380926</v>
      </c>
      <c r="G319" s="9">
        <f t="shared" si="28"/>
        <v>163.12319999999994</v>
      </c>
      <c r="H319" s="102">
        <v>2637234.4276216035</v>
      </c>
      <c r="I319" s="4"/>
      <c r="J319" s="138"/>
      <c r="K319" s="9">
        <v>18.24</v>
      </c>
      <c r="L319" s="9">
        <f t="shared" si="29"/>
        <v>143.20799999999997</v>
      </c>
      <c r="M319" s="12">
        <v>2564707.0271762745</v>
      </c>
      <c r="N319" s="9">
        <f t="shared" si="30"/>
        <v>161.45999999999995</v>
      </c>
      <c r="O319" s="102">
        <v>2684098.286370894</v>
      </c>
      <c r="P319" s="9">
        <f t="shared" si="31"/>
        <v>179.71199999999993</v>
      </c>
      <c r="Q319" s="102">
        <v>2809918.7143961973</v>
      </c>
      <c r="S319" s="93"/>
      <c r="T319" s="93"/>
      <c r="U319" s="10"/>
      <c r="V319" s="10"/>
      <c r="W319" s="93"/>
      <c r="X319" s="10"/>
      <c r="Y319" s="10"/>
      <c r="Z319" s="93"/>
    </row>
    <row r="320" spans="1:26" ht="12.75">
      <c r="A320" s="138"/>
      <c r="B320" s="8">
        <v>18.24</v>
      </c>
      <c r="C320" s="9">
        <f t="shared" si="26"/>
        <v>132.192</v>
      </c>
      <c r="D320" s="102">
        <v>2435274.614077629</v>
      </c>
      <c r="E320" s="9">
        <f t="shared" si="27"/>
        <v>149.04</v>
      </c>
      <c r="F320" s="102">
        <v>2552698.8275421024</v>
      </c>
      <c r="G320" s="9">
        <f t="shared" si="28"/>
        <v>165.88799999999998</v>
      </c>
      <c r="H320" s="102">
        <v>2677403.4494067086</v>
      </c>
      <c r="I320" s="4"/>
      <c r="J320" s="138"/>
      <c r="K320" s="9">
        <v>18.54</v>
      </c>
      <c r="L320" s="9">
        <f t="shared" si="29"/>
        <v>145.5948</v>
      </c>
      <c r="M320" s="12">
        <v>2603494.574667183</v>
      </c>
      <c r="N320" s="9">
        <f t="shared" si="30"/>
        <v>164.15099999999995</v>
      </c>
      <c r="O320" s="102">
        <v>2724373.575409399</v>
      </c>
      <c r="P320" s="9">
        <f t="shared" si="31"/>
        <v>182.70719999999994</v>
      </c>
      <c r="Q320" s="102">
        <v>2852000.546742499</v>
      </c>
      <c r="S320" s="93"/>
      <c r="T320" s="93"/>
      <c r="U320" s="10"/>
      <c r="V320" s="10"/>
      <c r="W320" s="93"/>
      <c r="X320" s="10"/>
      <c r="Y320" s="10"/>
      <c r="Z320" s="93"/>
    </row>
    <row r="321" spans="1:26" ht="12.75">
      <c r="A321" s="138"/>
      <c r="B321" s="8">
        <v>18.54</v>
      </c>
      <c r="C321" s="9">
        <f t="shared" si="26"/>
        <v>134.3952</v>
      </c>
      <c r="D321" s="102">
        <v>2472096.103657766</v>
      </c>
      <c r="E321" s="9">
        <f t="shared" si="27"/>
        <v>151.52399999999997</v>
      </c>
      <c r="F321" s="102">
        <v>2591220.7068995116</v>
      </c>
      <c r="G321" s="9">
        <f t="shared" si="28"/>
        <v>168.65279999999996</v>
      </c>
      <c r="H321" s="102">
        <v>2717572.471191815</v>
      </c>
      <c r="I321" s="4"/>
      <c r="J321" s="138"/>
      <c r="K321" s="9">
        <v>18.84</v>
      </c>
      <c r="L321" s="9">
        <f t="shared" si="29"/>
        <v>147.9816</v>
      </c>
      <c r="M321" s="12">
        <v>2642335.2557847914</v>
      </c>
      <c r="N321" s="9">
        <f t="shared" si="30"/>
        <v>166.84199999999996</v>
      </c>
      <c r="O321" s="102">
        <v>2764701.998074604</v>
      </c>
      <c r="P321" s="9">
        <f t="shared" si="31"/>
        <v>185.70239999999995</v>
      </c>
      <c r="Q321" s="102">
        <v>2893869.8445819994</v>
      </c>
      <c r="S321" s="93"/>
      <c r="T321" s="93"/>
      <c r="U321" s="10"/>
      <c r="V321" s="10"/>
      <c r="W321" s="93"/>
      <c r="X321" s="10"/>
      <c r="Y321" s="10"/>
      <c r="Z321" s="93"/>
    </row>
    <row r="322" spans="1:26" ht="12.75">
      <c r="A322" s="138"/>
      <c r="B322" s="8">
        <v>18.84</v>
      </c>
      <c r="C322" s="9">
        <f t="shared" si="26"/>
        <v>136.5984</v>
      </c>
      <c r="D322" s="102">
        <v>2508917.5932379025</v>
      </c>
      <c r="E322" s="9">
        <f t="shared" si="27"/>
        <v>154.00799999999998</v>
      </c>
      <c r="F322" s="102">
        <v>2629530.0517501226</v>
      </c>
      <c r="G322" s="9">
        <f t="shared" si="28"/>
        <v>171.41759999999996</v>
      </c>
      <c r="H322" s="102">
        <v>2757741.49297692</v>
      </c>
      <c r="I322" s="4"/>
      <c r="J322" s="138"/>
      <c r="K322" s="9">
        <v>19.139999999999997</v>
      </c>
      <c r="L322" s="9">
        <f t="shared" si="29"/>
        <v>150.36839999999995</v>
      </c>
      <c r="M322" s="12">
        <v>2681282.2041558004</v>
      </c>
      <c r="N322" s="9">
        <f t="shared" si="30"/>
        <v>169.53299999999993</v>
      </c>
      <c r="O322" s="102">
        <v>2805136.68799321</v>
      </c>
      <c r="P322" s="9">
        <f t="shared" si="31"/>
        <v>188.6975999999999</v>
      </c>
      <c r="Q322" s="102">
        <v>2936057.944181702</v>
      </c>
      <c r="S322" s="93"/>
      <c r="T322" s="93"/>
      <c r="U322" s="10"/>
      <c r="V322" s="10"/>
      <c r="W322" s="93"/>
      <c r="X322" s="10"/>
      <c r="Y322" s="10"/>
      <c r="Z322" s="93"/>
    </row>
    <row r="323" spans="1:26" ht="12.75">
      <c r="A323" s="138"/>
      <c r="B323" s="8">
        <v>19.139999999999997</v>
      </c>
      <c r="C323" s="9">
        <f t="shared" si="26"/>
        <v>138.80159999999998</v>
      </c>
      <c r="D323" s="102">
        <v>2545846.2225005045</v>
      </c>
      <c r="E323" s="9">
        <f t="shared" si="27"/>
        <v>156.49199999999996</v>
      </c>
      <c r="F323" s="102">
        <v>2667892.530227432</v>
      </c>
      <c r="G323" s="9">
        <f t="shared" si="28"/>
        <v>174.18239999999994</v>
      </c>
      <c r="H323" s="102">
        <v>2797697.980255227</v>
      </c>
      <c r="I323" s="4"/>
      <c r="J323" s="138"/>
      <c r="K323" s="9">
        <v>19.439999999999998</v>
      </c>
      <c r="L323" s="9">
        <f t="shared" si="29"/>
        <v>152.75519999999997</v>
      </c>
      <c r="M323" s="12">
        <v>2720176.0189001085</v>
      </c>
      <c r="N323" s="9">
        <f t="shared" si="30"/>
        <v>172.22399999999993</v>
      </c>
      <c r="O323" s="102">
        <v>2845465.1106584147</v>
      </c>
      <c r="P323" s="9">
        <f t="shared" si="31"/>
        <v>191.69279999999992</v>
      </c>
      <c r="Q323" s="102">
        <v>2978086.642901303</v>
      </c>
      <c r="S323" s="93"/>
      <c r="T323" s="93"/>
      <c r="U323" s="10"/>
      <c r="V323" s="10"/>
      <c r="W323" s="93"/>
      <c r="X323" s="10"/>
      <c r="Y323" s="10"/>
      <c r="Z323" s="93"/>
    </row>
    <row r="324" spans="1:26" ht="12.75">
      <c r="A324" s="138"/>
      <c r="B324" s="8">
        <v>19.439999999999998</v>
      </c>
      <c r="C324" s="9">
        <f t="shared" si="26"/>
        <v>141.0048</v>
      </c>
      <c r="D324" s="102">
        <v>2582826.6935449443</v>
      </c>
      <c r="E324" s="9">
        <f t="shared" si="27"/>
        <v>158.97599999999997</v>
      </c>
      <c r="F324" s="102">
        <v>2706308.142331442</v>
      </c>
      <c r="G324" s="9">
        <f t="shared" si="28"/>
        <v>176.94719999999995</v>
      </c>
      <c r="H324" s="102">
        <v>2837813.8684136327</v>
      </c>
      <c r="I324" s="4"/>
      <c r="J324" s="138"/>
      <c r="K324" s="9">
        <v>19.74</v>
      </c>
      <c r="L324" s="9">
        <f t="shared" si="29"/>
        <v>155.14199999999997</v>
      </c>
      <c r="M324" s="12">
        <v>2759122.967271117</v>
      </c>
      <c r="N324" s="9">
        <f t="shared" si="30"/>
        <v>174.91499999999994</v>
      </c>
      <c r="O324" s="102">
        <v>2885846.6669503185</v>
      </c>
      <c r="P324" s="9">
        <f t="shared" si="31"/>
        <v>194.68799999999993</v>
      </c>
      <c r="Q324" s="102">
        <v>3020221.6088743038</v>
      </c>
      <c r="S324" s="93"/>
      <c r="T324" s="93"/>
      <c r="U324" s="10"/>
      <c r="V324" s="10"/>
      <c r="W324" s="93"/>
      <c r="X324" s="10"/>
      <c r="Y324" s="10"/>
      <c r="Z324" s="93"/>
    </row>
    <row r="325" spans="1:26" ht="12.75">
      <c r="A325" s="138"/>
      <c r="B325" s="8">
        <v>19.74</v>
      </c>
      <c r="C325" s="9">
        <f t="shared" si="26"/>
        <v>143.20799999999997</v>
      </c>
      <c r="D325" s="102">
        <v>2619751.866688757</v>
      </c>
      <c r="E325" s="9">
        <f t="shared" si="27"/>
        <v>161.45999999999995</v>
      </c>
      <c r="F325" s="102">
        <v>2744723.7544354517</v>
      </c>
      <c r="G325" s="9">
        <f t="shared" si="28"/>
        <v>179.71199999999993</v>
      </c>
      <c r="H325" s="102">
        <v>2877982.8901987374</v>
      </c>
      <c r="I325" s="4"/>
      <c r="J325" s="138"/>
      <c r="K325" s="9">
        <v>20.04</v>
      </c>
      <c r="L325" s="9">
        <f t="shared" si="29"/>
        <v>157.5288</v>
      </c>
      <c r="M325" s="12">
        <v>2797910.5147620263</v>
      </c>
      <c r="N325" s="9">
        <f t="shared" si="30"/>
        <v>177.606</v>
      </c>
      <c r="O325" s="102">
        <v>2926228.2232422247</v>
      </c>
      <c r="P325" s="9">
        <f t="shared" si="31"/>
        <v>197.68319999999997</v>
      </c>
      <c r="Q325" s="102">
        <v>3062887.9111143043</v>
      </c>
      <c r="S325" s="93"/>
      <c r="T325" s="93"/>
      <c r="U325" s="10"/>
      <c r="V325" s="10"/>
      <c r="W325" s="93"/>
      <c r="X325" s="10"/>
      <c r="Y325" s="10"/>
      <c r="Z325" s="93"/>
    </row>
    <row r="326" spans="1:26" ht="12.75">
      <c r="A326" s="138"/>
      <c r="B326" s="8">
        <v>20.04</v>
      </c>
      <c r="C326" s="9">
        <f t="shared" si="26"/>
        <v>145.4112</v>
      </c>
      <c r="D326" s="102">
        <v>2656680.495951359</v>
      </c>
      <c r="E326" s="9">
        <f t="shared" si="27"/>
        <v>163.944</v>
      </c>
      <c r="F326" s="102">
        <v>2783139.3665394606</v>
      </c>
      <c r="G326" s="9">
        <f t="shared" si="28"/>
        <v>182.47679999999997</v>
      </c>
      <c r="H326" s="102">
        <v>2918098.7783571435</v>
      </c>
      <c r="I326" s="4"/>
      <c r="J326" s="138"/>
      <c r="K326" s="9">
        <v>20.34</v>
      </c>
      <c r="L326" s="9">
        <f t="shared" si="29"/>
        <v>159.9156</v>
      </c>
      <c r="M326" s="12">
        <v>2836963.730386434</v>
      </c>
      <c r="N326" s="9">
        <f t="shared" si="30"/>
        <v>180.297</v>
      </c>
      <c r="O326" s="102">
        <v>2966662.9131608293</v>
      </c>
      <c r="P326" s="9">
        <f t="shared" si="31"/>
        <v>200.67839999999998</v>
      </c>
      <c r="Q326" s="102">
        <v>3104491.5408203057</v>
      </c>
      <c r="S326" s="93"/>
      <c r="T326" s="93"/>
      <c r="U326" s="10"/>
      <c r="V326" s="10"/>
      <c r="W326" s="93"/>
      <c r="X326" s="10"/>
      <c r="Y326" s="10"/>
      <c r="Z326" s="93"/>
    </row>
    <row r="327" spans="1:26" ht="12.75">
      <c r="A327" s="138"/>
      <c r="B327" s="8">
        <v>20.34</v>
      </c>
      <c r="C327" s="9">
        <f t="shared" si="26"/>
        <v>147.6144</v>
      </c>
      <c r="D327" s="102">
        <v>2693557.2834321233</v>
      </c>
      <c r="E327" s="9">
        <f t="shared" si="27"/>
        <v>166.428</v>
      </c>
      <c r="F327" s="102">
        <v>2821661.24589687</v>
      </c>
      <c r="G327" s="9">
        <f t="shared" si="28"/>
        <v>185.24159999999998</v>
      </c>
      <c r="H327" s="102">
        <v>2958320.9337689495</v>
      </c>
      <c r="I327" s="4"/>
      <c r="J327" s="98"/>
      <c r="K327" s="94"/>
      <c r="L327" s="95"/>
      <c r="N327" s="95"/>
      <c r="P327" s="95"/>
      <c r="S327" s="93"/>
      <c r="T327" s="93"/>
      <c r="U327" s="10"/>
      <c r="V327" s="10"/>
      <c r="W327" s="93"/>
      <c r="X327" s="10"/>
      <c r="Y327" s="10"/>
      <c r="Z327" s="93"/>
    </row>
    <row r="328" spans="1:26" ht="12.75">
      <c r="A328" s="97"/>
      <c r="J328" s="97"/>
      <c r="S328" s="93"/>
      <c r="T328" s="93"/>
      <c r="U328" s="10"/>
      <c r="V328" s="10"/>
      <c r="W328" s="93"/>
      <c r="X328" s="10"/>
      <c r="Y328" s="10"/>
      <c r="Z328" s="93"/>
    </row>
    <row r="329" spans="1:26" ht="12.75">
      <c r="A329" s="97"/>
      <c r="B329" s="99"/>
      <c r="J329" s="97"/>
      <c r="S329" s="93"/>
      <c r="T329" s="93"/>
      <c r="U329" s="10"/>
      <c r="V329" s="10"/>
      <c r="W329" s="93"/>
      <c r="X329" s="10"/>
      <c r="Y329" s="10"/>
      <c r="Z329" s="93"/>
    </row>
    <row r="330" spans="1:26" ht="12.75" customHeight="1">
      <c r="A330" s="139" t="s">
        <v>5</v>
      </c>
      <c r="B330" s="139"/>
      <c r="C330" s="131" t="s">
        <v>21</v>
      </c>
      <c r="D330" s="132"/>
      <c r="E330" s="131" t="s">
        <v>22</v>
      </c>
      <c r="F330" s="132"/>
      <c r="G330" s="131" t="s">
        <v>23</v>
      </c>
      <c r="H330" s="132"/>
      <c r="I330" s="4"/>
      <c r="J330" s="133" t="s">
        <v>5</v>
      </c>
      <c r="K330" s="130"/>
      <c r="L330" s="131" t="s">
        <v>21</v>
      </c>
      <c r="M330" s="132"/>
      <c r="N330" s="131" t="s">
        <v>22</v>
      </c>
      <c r="O330" s="132"/>
      <c r="P330" s="131" t="s">
        <v>23</v>
      </c>
      <c r="Q330" s="132"/>
      <c r="S330" s="93"/>
      <c r="T330" s="93"/>
      <c r="U330" s="10"/>
      <c r="V330" s="10"/>
      <c r="W330" s="93"/>
      <c r="X330" s="10"/>
      <c r="Y330" s="10"/>
      <c r="Z330" s="93"/>
    </row>
    <row r="331" spans="1:26" ht="12.75">
      <c r="A331" s="139"/>
      <c r="B331" s="139"/>
      <c r="C331" s="9" t="s">
        <v>9</v>
      </c>
      <c r="D331" s="102" t="s">
        <v>10</v>
      </c>
      <c r="E331" s="9" t="s">
        <v>9</v>
      </c>
      <c r="F331" s="102" t="s">
        <v>10</v>
      </c>
      <c r="G331" s="9" t="s">
        <v>9</v>
      </c>
      <c r="H331" s="102" t="s">
        <v>10</v>
      </c>
      <c r="I331" s="4"/>
      <c r="J331" s="133"/>
      <c r="K331" s="130"/>
      <c r="L331" s="9" t="s">
        <v>9</v>
      </c>
      <c r="M331" s="102" t="s">
        <v>10</v>
      </c>
      <c r="N331" s="9" t="s">
        <v>9</v>
      </c>
      <c r="O331" s="102" t="s">
        <v>10</v>
      </c>
      <c r="P331" s="9" t="s">
        <v>9</v>
      </c>
      <c r="Q331" s="102" t="s">
        <v>10</v>
      </c>
      <c r="S331" s="93"/>
      <c r="T331" s="93"/>
      <c r="U331" s="10"/>
      <c r="V331" s="10"/>
      <c r="W331" s="93"/>
      <c r="X331" s="10"/>
      <c r="Y331" s="10"/>
      <c r="Z331" s="93"/>
    </row>
    <row r="332" spans="1:26" ht="12.75">
      <c r="A332" s="138">
        <v>4.44</v>
      </c>
      <c r="B332" s="8">
        <v>4.44</v>
      </c>
      <c r="C332" s="9">
        <f>(4.44-0.24)*(B332-0.24)*(2.28-0.24)</f>
        <v>35.985600000000005</v>
      </c>
      <c r="D332" s="102">
        <v>820382.3731111935</v>
      </c>
      <c r="E332" s="9">
        <f>(4.44-0.24)*(B332-0.24)*(2.54-0.24)</f>
        <v>40.571999999999996</v>
      </c>
      <c r="F332" s="102">
        <v>870063.1372104555</v>
      </c>
      <c r="G332" s="9">
        <f>(4.44-0.24)*(B332-0.24)*(2.8-0.24)</f>
        <v>45.15839999999999</v>
      </c>
      <c r="H332" s="102">
        <v>919424.2764146394</v>
      </c>
      <c r="I332" s="4"/>
      <c r="J332" s="138">
        <v>4.74</v>
      </c>
      <c r="K332" s="9">
        <v>4.74</v>
      </c>
      <c r="L332" s="9">
        <f>(4.74-0.24)*(K332-0.24)*(2.28-0.24)</f>
        <v>41.31</v>
      </c>
      <c r="M332" s="102">
        <v>903377.9211512773</v>
      </c>
      <c r="N332" s="9">
        <f>(4.74-0.24)*(K332-0.24)*(2.54-0.24)</f>
        <v>46.574999999999996</v>
      </c>
      <c r="O332" s="102">
        <v>956830.3496113516</v>
      </c>
      <c r="P332" s="9">
        <f>(4.74-0.24)*(K332-0.24)*(2.8-0.24)</f>
        <v>51.83999999999999</v>
      </c>
      <c r="Q332" s="102">
        <v>1009538.9072976278</v>
      </c>
      <c r="S332" s="93"/>
      <c r="T332" s="93"/>
      <c r="U332" s="10"/>
      <c r="V332" s="10"/>
      <c r="W332" s="93"/>
      <c r="X332" s="10"/>
      <c r="Y332" s="10"/>
      <c r="Z332" s="93"/>
    </row>
    <row r="333" spans="1:26" ht="12.75">
      <c r="A333" s="138"/>
      <c r="B333" s="8">
        <v>4.74</v>
      </c>
      <c r="C333" s="9">
        <f aca="true" t="shared" si="32" ref="C333:C388">(4.44-0.24)*(B333-0.24)*(2.28-0.24)</f>
        <v>38.556000000000004</v>
      </c>
      <c r="D333" s="102">
        <v>861403.0470202083</v>
      </c>
      <c r="E333" s="9">
        <f aca="true" t="shared" si="33" ref="E333:E388">(4.44-0.24)*(B333-0.24)*(2.54-0.24)</f>
        <v>43.47</v>
      </c>
      <c r="F333" s="102">
        <v>912198.1031834565</v>
      </c>
      <c r="G333" s="9">
        <f aca="true" t="shared" si="34" ref="G333:G388">(4.44-0.24)*(B333-0.24)*(2.8-0.24)</f>
        <v>48.384</v>
      </c>
      <c r="H333" s="102">
        <v>963525.1865755358</v>
      </c>
      <c r="I333" s="4"/>
      <c r="J333" s="138"/>
      <c r="K333" s="9">
        <v>5.04</v>
      </c>
      <c r="L333" s="9">
        <f aca="true" t="shared" si="35" ref="L333:L384">(4.74-0.24)*(K333-0.24)*(2.28-0.24)</f>
        <v>44.06399999999999</v>
      </c>
      <c r="M333" s="102">
        <v>945937.9561378771</v>
      </c>
      <c r="N333" s="9">
        <f aca="true" t="shared" si="36" ref="N333:N384">(4.74-0.24)*(K333-0.24)*(2.54-0.24)</f>
        <v>49.67999999999999</v>
      </c>
      <c r="O333" s="102">
        <v>1000718.7252654486</v>
      </c>
      <c r="P333" s="9">
        <f aca="true" t="shared" si="37" ref="P333:P384">(4.74-0.24)*(K333-0.24)*(2.8-0.24)</f>
        <v>55.295999999999985</v>
      </c>
      <c r="Q333" s="102">
        <v>1056509.0333003176</v>
      </c>
      <c r="S333" s="93"/>
      <c r="T333" s="93"/>
      <c r="U333" s="10"/>
      <c r="V333" s="10"/>
      <c r="W333" s="93"/>
      <c r="X333" s="10"/>
      <c r="Y333" s="10"/>
      <c r="Z333" s="93"/>
    </row>
    <row r="334" spans="1:26" ht="12.75">
      <c r="A334" s="138"/>
      <c r="B334" s="8">
        <v>5.04</v>
      </c>
      <c r="C334" s="9">
        <f t="shared" si="32"/>
        <v>41.126400000000004</v>
      </c>
      <c r="D334" s="102">
        <v>901570.0595882906</v>
      </c>
      <c r="E334" s="9">
        <f t="shared" si="33"/>
        <v>46.367999999999995</v>
      </c>
      <c r="F334" s="102">
        <v>954598.737289957</v>
      </c>
      <c r="G334" s="9">
        <f t="shared" si="34"/>
        <v>51.60959999999999</v>
      </c>
      <c r="H334" s="102">
        <v>1007360.428602933</v>
      </c>
      <c r="I334" s="4"/>
      <c r="J334" s="138"/>
      <c r="K334" s="9">
        <v>5.34</v>
      </c>
      <c r="L334" s="9">
        <f t="shared" si="35"/>
        <v>46.818</v>
      </c>
      <c r="M334" s="102">
        <v>988604.2583778771</v>
      </c>
      <c r="N334" s="9">
        <f t="shared" si="36"/>
        <v>52.785</v>
      </c>
      <c r="O334" s="102">
        <v>1044819.635426345</v>
      </c>
      <c r="P334" s="9">
        <f t="shared" si="37"/>
        <v>58.75199999999999</v>
      </c>
      <c r="Q334" s="102">
        <v>1101035.012474813</v>
      </c>
      <c r="S334" s="93"/>
      <c r="T334" s="93"/>
      <c r="U334" s="10"/>
      <c r="V334" s="10"/>
      <c r="W334" s="93"/>
      <c r="X334" s="10"/>
      <c r="Y334" s="10"/>
      <c r="Z334" s="93"/>
    </row>
    <row r="335" spans="1:26" ht="12.75">
      <c r="A335" s="138"/>
      <c r="B335" s="8">
        <v>5.34</v>
      </c>
      <c r="C335" s="9">
        <f t="shared" si="32"/>
        <v>43.696799999999996</v>
      </c>
      <c r="D335" s="102">
        <v>942324.6123505371</v>
      </c>
      <c r="E335" s="9">
        <f t="shared" si="33"/>
        <v>49.26599999999999</v>
      </c>
      <c r="F335" s="102">
        <v>996786.8368896578</v>
      </c>
      <c r="G335" s="9">
        <f t="shared" si="34"/>
        <v>54.835199999999986</v>
      </c>
      <c r="H335" s="102">
        <v>1051408.2051371296</v>
      </c>
      <c r="I335" s="4"/>
      <c r="J335" s="138"/>
      <c r="K335" s="9">
        <v>5.64</v>
      </c>
      <c r="L335" s="9">
        <f t="shared" si="35"/>
        <v>49.571999999999996</v>
      </c>
      <c r="M335" s="102">
        <v>1030845.491604278</v>
      </c>
      <c r="N335" s="9">
        <f t="shared" si="36"/>
        <v>55.889999999999986</v>
      </c>
      <c r="O335" s="102">
        <v>1089026.8128406412</v>
      </c>
      <c r="P335" s="9">
        <f t="shared" si="37"/>
        <v>62.207999999999984</v>
      </c>
      <c r="Q335" s="102">
        <v>1146783.0650634055</v>
      </c>
      <c r="S335" s="93"/>
      <c r="T335" s="93"/>
      <c r="U335" s="10"/>
      <c r="V335" s="10"/>
      <c r="W335" s="93"/>
      <c r="X335" s="10"/>
      <c r="Y335" s="10"/>
      <c r="Z335" s="93"/>
    </row>
    <row r="336" spans="1:26" ht="12.75">
      <c r="A336" s="138"/>
      <c r="B336" s="8">
        <v>5.64</v>
      </c>
      <c r="C336" s="9">
        <f t="shared" si="32"/>
        <v>46.2672</v>
      </c>
      <c r="D336" s="102">
        <v>982761.2021841771</v>
      </c>
      <c r="E336" s="9">
        <f t="shared" si="33"/>
        <v>52.163999999999994</v>
      </c>
      <c r="F336" s="102">
        <v>1039134.3373694582</v>
      </c>
      <c r="G336" s="9">
        <f t="shared" si="34"/>
        <v>58.06079999999999</v>
      </c>
      <c r="H336" s="102">
        <v>1095190.3135378268</v>
      </c>
      <c r="I336" s="4"/>
      <c r="J336" s="138"/>
      <c r="K336" s="9">
        <v>5.94</v>
      </c>
      <c r="L336" s="9">
        <f t="shared" si="35"/>
        <v>52.32600000000001</v>
      </c>
      <c r="M336" s="102">
        <v>1073405.526590878</v>
      </c>
      <c r="N336" s="9">
        <f t="shared" si="36"/>
        <v>58.995</v>
      </c>
      <c r="O336" s="102">
        <v>1133127.7230015376</v>
      </c>
      <c r="P336" s="9">
        <f t="shared" si="37"/>
        <v>65.664</v>
      </c>
      <c r="Q336" s="102">
        <v>1192584.2512786977</v>
      </c>
      <c r="S336" s="93"/>
      <c r="T336" s="93"/>
      <c r="U336" s="10"/>
      <c r="V336" s="10"/>
      <c r="W336" s="93"/>
      <c r="X336" s="10"/>
      <c r="Y336" s="10"/>
      <c r="Z336" s="93"/>
    </row>
    <row r="337" spans="1:26" ht="12.75">
      <c r="A337" s="138"/>
      <c r="B337" s="8">
        <v>5.94</v>
      </c>
      <c r="C337" s="9">
        <f t="shared" si="32"/>
        <v>48.8376</v>
      </c>
      <c r="D337" s="102">
        <v>1023512.2988276341</v>
      </c>
      <c r="E337" s="9">
        <f t="shared" si="33"/>
        <v>55.062</v>
      </c>
      <c r="F337" s="102">
        <v>1081216.1697157598</v>
      </c>
      <c r="G337" s="9">
        <f t="shared" si="34"/>
        <v>61.28639999999999</v>
      </c>
      <c r="H337" s="102">
        <v>1139238.090072023</v>
      </c>
      <c r="I337" s="4"/>
      <c r="J337" s="138"/>
      <c r="K337" s="9">
        <v>6.24</v>
      </c>
      <c r="L337" s="9">
        <f t="shared" si="35"/>
        <v>55.08</v>
      </c>
      <c r="M337" s="102">
        <v>1116124.9624575775</v>
      </c>
      <c r="N337" s="9">
        <f t="shared" si="36"/>
        <v>62.099999999999994</v>
      </c>
      <c r="O337" s="102">
        <v>1177175.499535734</v>
      </c>
      <c r="P337" s="9">
        <f t="shared" si="37"/>
        <v>69.11999999999999</v>
      </c>
      <c r="Q337" s="102">
        <v>1238544.8383740901</v>
      </c>
      <c r="S337" s="93"/>
      <c r="T337" s="93"/>
      <c r="U337" s="10"/>
      <c r="V337" s="10"/>
      <c r="W337" s="93"/>
      <c r="X337" s="10"/>
      <c r="Y337" s="10"/>
      <c r="Z337" s="93"/>
    </row>
    <row r="338" spans="1:26" ht="12.75">
      <c r="A338" s="138"/>
      <c r="B338" s="8">
        <v>6.24</v>
      </c>
      <c r="C338" s="9">
        <f t="shared" si="32"/>
        <v>51.40800000000001</v>
      </c>
      <c r="D338" s="102">
        <v>1064215.0098080428</v>
      </c>
      <c r="E338" s="9">
        <f t="shared" si="33"/>
        <v>57.96</v>
      </c>
      <c r="F338" s="102">
        <v>1123351.1356887603</v>
      </c>
      <c r="G338" s="9">
        <f t="shared" si="34"/>
        <v>64.512</v>
      </c>
      <c r="H338" s="102">
        <v>1183073.3320994205</v>
      </c>
      <c r="I338" s="4"/>
      <c r="J338" s="138"/>
      <c r="K338" s="9">
        <v>6.54</v>
      </c>
      <c r="L338" s="9">
        <f t="shared" si="35"/>
        <v>57.833999999999996</v>
      </c>
      <c r="M338" s="102">
        <v>1158578.7301907777</v>
      </c>
      <c r="N338" s="9">
        <f t="shared" si="36"/>
        <v>65.20499999999998</v>
      </c>
      <c r="O338" s="102">
        <v>1221542.07783013</v>
      </c>
      <c r="P338" s="9">
        <f t="shared" si="37"/>
        <v>72.57599999999998</v>
      </c>
      <c r="Q338" s="102">
        <v>1284292.8909626827</v>
      </c>
      <c r="S338" s="93"/>
      <c r="T338" s="93"/>
      <c r="U338" s="10"/>
      <c r="V338" s="10"/>
      <c r="W338" s="93"/>
      <c r="X338" s="10"/>
      <c r="Y338" s="10"/>
      <c r="Z338" s="93"/>
    </row>
    <row r="339" spans="1:26" ht="12.75">
      <c r="A339" s="138"/>
      <c r="B339" s="8">
        <v>6.54</v>
      </c>
      <c r="C339" s="9">
        <f t="shared" si="32"/>
        <v>53.9784</v>
      </c>
      <c r="D339" s="102">
        <v>1104648.1435228933</v>
      </c>
      <c r="E339" s="9">
        <f t="shared" si="33"/>
        <v>60.858</v>
      </c>
      <c r="F339" s="102">
        <v>1165751.7697952606</v>
      </c>
      <c r="G339" s="9">
        <f t="shared" si="34"/>
        <v>67.73759999999999</v>
      </c>
      <c r="H339" s="102">
        <v>1227121.108633617</v>
      </c>
      <c r="I339" s="4"/>
      <c r="J339" s="138"/>
      <c r="K339" s="9">
        <v>6.84</v>
      </c>
      <c r="L339" s="9">
        <f t="shared" si="35"/>
        <v>60.588</v>
      </c>
      <c r="M339" s="102">
        <v>1200926.230670578</v>
      </c>
      <c r="N339" s="9">
        <f t="shared" si="36"/>
        <v>68.30999999999999</v>
      </c>
      <c r="O339" s="102">
        <v>1265483.5871109264</v>
      </c>
      <c r="P339" s="9">
        <f t="shared" si="37"/>
        <v>76.03199999999998</v>
      </c>
      <c r="Q339" s="102">
        <v>1330040.9435512752</v>
      </c>
      <c r="S339" s="93"/>
      <c r="T339" s="93"/>
      <c r="U339" s="10"/>
      <c r="V339" s="10"/>
      <c r="W339" s="93"/>
      <c r="X339" s="10"/>
      <c r="Y339" s="10"/>
      <c r="Z339" s="93"/>
    </row>
    <row r="340" spans="1:26" ht="12.75">
      <c r="A340" s="138"/>
      <c r="B340" s="8">
        <v>6.84</v>
      </c>
      <c r="C340" s="9">
        <f t="shared" si="32"/>
        <v>56.5488</v>
      </c>
      <c r="D340" s="102">
        <v>1145136.5751383714</v>
      </c>
      <c r="E340" s="9">
        <f t="shared" si="33"/>
        <v>63.75599999999999</v>
      </c>
      <c r="F340" s="102">
        <v>1207993.003021662</v>
      </c>
      <c r="G340" s="9">
        <f t="shared" si="34"/>
        <v>70.96319999999999</v>
      </c>
      <c r="H340" s="102">
        <v>1270903.217034314</v>
      </c>
      <c r="I340" s="4"/>
      <c r="J340" s="138"/>
      <c r="K340" s="9">
        <v>7.14</v>
      </c>
      <c r="L340" s="9">
        <f t="shared" si="35"/>
        <v>63.342</v>
      </c>
      <c r="M340" s="102">
        <v>1243592.532910578</v>
      </c>
      <c r="N340" s="9">
        <f t="shared" si="36"/>
        <v>71.41499999999999</v>
      </c>
      <c r="O340" s="102">
        <v>1309531.3636451233</v>
      </c>
      <c r="P340" s="9">
        <f t="shared" si="37"/>
        <v>79.48799999999999</v>
      </c>
      <c r="Q340" s="102">
        <v>1375576.461633068</v>
      </c>
      <c r="S340" s="93"/>
      <c r="T340" s="93"/>
      <c r="U340" s="10"/>
      <c r="V340" s="10"/>
      <c r="W340" s="93"/>
      <c r="X340" s="10"/>
      <c r="Y340" s="10"/>
      <c r="Z340" s="93"/>
    </row>
    <row r="341" spans="1:26" ht="12.75">
      <c r="A341" s="138"/>
      <c r="B341" s="8">
        <v>7.14</v>
      </c>
      <c r="C341" s="9">
        <f t="shared" si="32"/>
        <v>59.1192</v>
      </c>
      <c r="D341" s="102">
        <v>1185942.969682456</v>
      </c>
      <c r="E341" s="9">
        <f t="shared" si="33"/>
        <v>66.654</v>
      </c>
      <c r="F341" s="102">
        <v>1250287.3698747624</v>
      </c>
      <c r="G341" s="9">
        <f t="shared" si="34"/>
        <v>74.18879999999999</v>
      </c>
      <c r="H341" s="102">
        <v>1315057.26082191</v>
      </c>
      <c r="I341" s="4"/>
      <c r="J341" s="138"/>
      <c r="K341" s="9">
        <v>7.44</v>
      </c>
      <c r="L341" s="9">
        <f t="shared" si="35"/>
        <v>66.096</v>
      </c>
      <c r="M341" s="102">
        <v>1285993.1670170785</v>
      </c>
      <c r="N341" s="9">
        <f t="shared" si="36"/>
        <v>74.52</v>
      </c>
      <c r="O341" s="102">
        <v>1353791.6746861192</v>
      </c>
      <c r="P341" s="9">
        <f t="shared" si="37"/>
        <v>82.94399999999999</v>
      </c>
      <c r="Q341" s="102">
        <v>1421324.5142216603</v>
      </c>
      <c r="S341" s="93"/>
      <c r="T341" s="93"/>
      <c r="U341" s="10"/>
      <c r="V341" s="10"/>
      <c r="W341" s="93"/>
      <c r="X341" s="10"/>
      <c r="Y341" s="10"/>
      <c r="Z341" s="93"/>
    </row>
    <row r="342" spans="1:26" ht="12.75">
      <c r="A342" s="138"/>
      <c r="B342" s="8">
        <v>7.44</v>
      </c>
      <c r="C342" s="9">
        <f t="shared" si="32"/>
        <v>61.689600000000006</v>
      </c>
      <c r="D342" s="102">
        <v>1226272.4198336308</v>
      </c>
      <c r="E342" s="9">
        <f t="shared" si="33"/>
        <v>69.55199999999999</v>
      </c>
      <c r="F342" s="102">
        <v>1292103.5340875639</v>
      </c>
      <c r="G342" s="9">
        <f t="shared" si="34"/>
        <v>77.41439999999999</v>
      </c>
      <c r="H342" s="102">
        <v>1358520.5674624078</v>
      </c>
      <c r="I342" s="4"/>
      <c r="J342" s="138"/>
      <c r="K342" s="9">
        <v>7.74</v>
      </c>
      <c r="L342" s="9">
        <f t="shared" si="35"/>
        <v>68.85</v>
      </c>
      <c r="M342" s="102">
        <v>1328659.469257078</v>
      </c>
      <c r="N342" s="9">
        <f t="shared" si="36"/>
        <v>77.625</v>
      </c>
      <c r="O342" s="102">
        <v>1397839.451220316</v>
      </c>
      <c r="P342" s="9">
        <f t="shared" si="37"/>
        <v>86.39999999999999</v>
      </c>
      <c r="Q342" s="102">
        <v>1467285.1013170525</v>
      </c>
      <c r="S342" s="93"/>
      <c r="T342" s="93"/>
      <c r="U342" s="10"/>
      <c r="V342" s="10"/>
      <c r="W342" s="93"/>
      <c r="X342" s="10"/>
      <c r="Y342" s="10"/>
      <c r="Z342" s="93"/>
    </row>
    <row r="343" spans="1:26" ht="12.75">
      <c r="A343" s="138"/>
      <c r="B343" s="8">
        <v>7.74</v>
      </c>
      <c r="C343" s="9">
        <f t="shared" si="32"/>
        <v>64.26</v>
      </c>
      <c r="D343" s="102">
        <v>1267023.516477088</v>
      </c>
      <c r="E343" s="9">
        <f t="shared" si="33"/>
        <v>72.44999999999999</v>
      </c>
      <c r="F343" s="102">
        <v>1334504.1681940646</v>
      </c>
      <c r="G343" s="9">
        <f t="shared" si="34"/>
        <v>80.63999999999999</v>
      </c>
      <c r="H343" s="102">
        <v>1402568.343996605</v>
      </c>
      <c r="I343" s="4"/>
      <c r="J343" s="138"/>
      <c r="K343" s="9">
        <v>8.04</v>
      </c>
      <c r="L343" s="9">
        <f t="shared" si="35"/>
        <v>71.60399999999998</v>
      </c>
      <c r="M343" s="102">
        <v>1371060.1033635782</v>
      </c>
      <c r="N343" s="9">
        <f t="shared" si="36"/>
        <v>80.72999999999998</v>
      </c>
      <c r="O343" s="102">
        <v>1441940.3613812122</v>
      </c>
      <c r="P343" s="9">
        <f t="shared" si="37"/>
        <v>89.85599999999997</v>
      </c>
      <c r="Q343" s="102">
        <v>1513033.153905645</v>
      </c>
      <c r="S343" s="93"/>
      <c r="T343" s="93"/>
      <c r="U343" s="10"/>
      <c r="V343" s="10"/>
      <c r="W343" s="93"/>
      <c r="X343" s="10"/>
      <c r="Y343" s="10"/>
      <c r="Z343" s="93"/>
    </row>
    <row r="344" spans="1:26" ht="12.75">
      <c r="A344" s="138"/>
      <c r="B344" s="8">
        <v>8.04</v>
      </c>
      <c r="C344" s="9">
        <f t="shared" si="32"/>
        <v>66.8304</v>
      </c>
      <c r="D344" s="102">
        <v>1307726.2274574963</v>
      </c>
      <c r="E344" s="9">
        <f t="shared" si="33"/>
        <v>75.34799999999998</v>
      </c>
      <c r="F344" s="102">
        <v>1376904.802300565</v>
      </c>
      <c r="G344" s="9">
        <f t="shared" si="34"/>
        <v>83.86559999999999</v>
      </c>
      <c r="H344" s="102">
        <v>1446403.586024002</v>
      </c>
      <c r="I344" s="4"/>
      <c r="J344" s="138"/>
      <c r="K344" s="9">
        <v>8.34</v>
      </c>
      <c r="L344" s="9">
        <f t="shared" si="35"/>
        <v>74.35799999999999</v>
      </c>
      <c r="M344" s="102">
        <v>1413460.737470079</v>
      </c>
      <c r="N344" s="9">
        <f t="shared" si="36"/>
        <v>83.83499999999998</v>
      </c>
      <c r="O344" s="102">
        <v>1486253.806048908</v>
      </c>
      <c r="P344" s="9">
        <f t="shared" si="37"/>
        <v>93.31199999999997</v>
      </c>
      <c r="Q344" s="102">
        <v>1558781.2064942373</v>
      </c>
      <c r="S344" s="93"/>
      <c r="T344" s="93"/>
      <c r="U344" s="10"/>
      <c r="V344" s="10"/>
      <c r="W344" s="93"/>
      <c r="X344" s="10"/>
      <c r="Y344" s="10"/>
      <c r="Z344" s="93"/>
    </row>
    <row r="345" spans="1:26" ht="12.75">
      <c r="A345" s="138"/>
      <c r="B345" s="8">
        <v>8.34</v>
      </c>
      <c r="C345" s="9">
        <f t="shared" si="32"/>
        <v>69.4008</v>
      </c>
      <c r="D345" s="102">
        <v>1347893.2400255785</v>
      </c>
      <c r="E345" s="9">
        <f t="shared" si="33"/>
        <v>78.246</v>
      </c>
      <c r="F345" s="102">
        <v>1419092.9019002658</v>
      </c>
      <c r="G345" s="9">
        <f t="shared" si="34"/>
        <v>87.0912</v>
      </c>
      <c r="H345" s="102">
        <v>1490451.362558198</v>
      </c>
      <c r="I345" s="4"/>
      <c r="J345" s="138"/>
      <c r="K345" s="9">
        <v>8.64</v>
      </c>
      <c r="L345" s="9">
        <f t="shared" si="35"/>
        <v>77.11200000000001</v>
      </c>
      <c r="M345" s="102">
        <v>1456127.0397100784</v>
      </c>
      <c r="N345" s="9">
        <f t="shared" si="36"/>
        <v>86.94</v>
      </c>
      <c r="O345" s="102">
        <v>1530195.315329704</v>
      </c>
      <c r="P345" s="9">
        <f t="shared" si="37"/>
        <v>96.768</v>
      </c>
      <c r="Q345" s="102">
        <v>1604529.25908283</v>
      </c>
      <c r="S345" s="93"/>
      <c r="T345" s="93"/>
      <c r="U345" s="10"/>
      <c r="V345" s="10"/>
      <c r="W345" s="93"/>
      <c r="X345" s="10"/>
      <c r="Y345" s="10"/>
      <c r="Z345" s="93"/>
    </row>
    <row r="346" spans="1:26" ht="12.75">
      <c r="A346" s="138"/>
      <c r="B346" s="8">
        <v>8.64</v>
      </c>
      <c r="C346" s="9">
        <f t="shared" si="32"/>
        <v>71.97120000000001</v>
      </c>
      <c r="D346" s="102">
        <v>1388913.9139345938</v>
      </c>
      <c r="E346" s="9">
        <f t="shared" si="33"/>
        <v>81.14399999999999</v>
      </c>
      <c r="F346" s="102">
        <v>1461174.7342465667</v>
      </c>
      <c r="G346" s="9">
        <f t="shared" si="34"/>
        <v>90.31679999999999</v>
      </c>
      <c r="H346" s="102">
        <v>1534233.4709588948</v>
      </c>
      <c r="I346" s="4"/>
      <c r="J346" s="138"/>
      <c r="K346" s="9">
        <v>8.94</v>
      </c>
      <c r="L346" s="9">
        <f t="shared" si="35"/>
        <v>79.866</v>
      </c>
      <c r="M346" s="102">
        <v>1498368.2729364794</v>
      </c>
      <c r="N346" s="9">
        <f t="shared" si="36"/>
        <v>90.04499999999999</v>
      </c>
      <c r="O346" s="102">
        <v>1574243.0918639016</v>
      </c>
      <c r="P346" s="9">
        <f t="shared" si="37"/>
        <v>100.22399999999998</v>
      </c>
      <c r="Q346" s="102">
        <v>1650277.311671422</v>
      </c>
      <c r="S346" s="93"/>
      <c r="T346" s="93"/>
      <c r="U346" s="10"/>
      <c r="V346" s="10"/>
      <c r="W346" s="93"/>
      <c r="X346" s="10"/>
      <c r="Y346" s="10"/>
      <c r="Z346" s="93"/>
    </row>
    <row r="347" spans="1:26" ht="12.75">
      <c r="A347" s="138"/>
      <c r="B347" s="8">
        <v>8.94</v>
      </c>
      <c r="C347" s="9">
        <f t="shared" si="32"/>
        <v>74.5416</v>
      </c>
      <c r="D347" s="102">
        <v>1429347.0476494443</v>
      </c>
      <c r="E347" s="9">
        <f t="shared" si="33"/>
        <v>84.04199999999999</v>
      </c>
      <c r="F347" s="102">
        <v>1503575.3683530674</v>
      </c>
      <c r="G347" s="9">
        <f t="shared" si="34"/>
        <v>93.54239999999999</v>
      </c>
      <c r="H347" s="102">
        <v>1578174.9802396924</v>
      </c>
      <c r="I347" s="4"/>
      <c r="J347" s="138"/>
      <c r="K347" s="9">
        <v>9.24</v>
      </c>
      <c r="L347" s="9">
        <f t="shared" si="35"/>
        <v>82.62</v>
      </c>
      <c r="M347" s="102">
        <v>1540928.3079230797</v>
      </c>
      <c r="N347" s="9">
        <f t="shared" si="36"/>
        <v>93.14999999999999</v>
      </c>
      <c r="O347" s="102">
        <v>1618715.9374116969</v>
      </c>
      <c r="P347" s="9">
        <f t="shared" si="37"/>
        <v>103.67999999999998</v>
      </c>
      <c r="Q347" s="102">
        <v>1696025.3642600153</v>
      </c>
      <c r="S347" s="93"/>
      <c r="T347" s="93"/>
      <c r="U347" s="10"/>
      <c r="V347" s="10"/>
      <c r="W347" s="93"/>
      <c r="X347" s="10"/>
      <c r="Y347" s="10"/>
      <c r="Z347" s="93"/>
    </row>
    <row r="348" spans="1:26" ht="12.75">
      <c r="A348" s="138"/>
      <c r="B348" s="8">
        <v>9.24</v>
      </c>
      <c r="C348" s="9">
        <f t="shared" si="32"/>
        <v>77.11200000000001</v>
      </c>
      <c r="D348" s="102">
        <v>1469835.479264922</v>
      </c>
      <c r="E348" s="9">
        <f t="shared" si="33"/>
        <v>86.94</v>
      </c>
      <c r="F348" s="102">
        <v>1545976.0024595675</v>
      </c>
      <c r="G348" s="9">
        <f t="shared" si="34"/>
        <v>96.768</v>
      </c>
      <c r="H348" s="102">
        <v>1621957.0886403888</v>
      </c>
      <c r="I348" s="4"/>
      <c r="J348" s="138"/>
      <c r="K348" s="9">
        <v>9.540000000000001</v>
      </c>
      <c r="L348" s="9">
        <f t="shared" si="35"/>
        <v>85.37400000000001</v>
      </c>
      <c r="M348" s="102">
        <v>1583647.743789779</v>
      </c>
      <c r="N348" s="9">
        <f t="shared" si="36"/>
        <v>96.255</v>
      </c>
      <c r="O348" s="102">
        <v>1662869.9811992927</v>
      </c>
      <c r="P348" s="9">
        <f t="shared" si="37"/>
        <v>107.13599999999998</v>
      </c>
      <c r="Q348" s="102">
        <v>1741773.4168486074</v>
      </c>
      <c r="S348" s="93"/>
      <c r="T348" s="93"/>
      <c r="U348" s="10"/>
      <c r="V348" s="10"/>
      <c r="W348" s="93"/>
      <c r="X348" s="10"/>
      <c r="Y348" s="10"/>
      <c r="Z348" s="93"/>
    </row>
    <row r="349" spans="1:26" ht="12.75">
      <c r="A349" s="138"/>
      <c r="B349" s="8">
        <v>9.540000000000001</v>
      </c>
      <c r="C349" s="9">
        <f t="shared" si="32"/>
        <v>79.6824</v>
      </c>
      <c r="D349" s="102">
        <v>1510375.7526622384</v>
      </c>
      <c r="E349" s="9">
        <f t="shared" si="33"/>
        <v>89.838</v>
      </c>
      <c r="F349" s="102">
        <v>1587951.567552469</v>
      </c>
      <c r="G349" s="9">
        <f t="shared" si="34"/>
        <v>99.99359999999999</v>
      </c>
      <c r="H349" s="102">
        <v>1665739.1970410866</v>
      </c>
      <c r="I349" s="4"/>
      <c r="J349" s="138"/>
      <c r="K349" s="9">
        <v>9.84</v>
      </c>
      <c r="L349" s="9">
        <f t="shared" si="35"/>
        <v>88.12799999999999</v>
      </c>
      <c r="M349" s="102">
        <v>1626048.3778962798</v>
      </c>
      <c r="N349" s="9">
        <f t="shared" si="36"/>
        <v>99.35999999999999</v>
      </c>
      <c r="O349" s="102">
        <v>1706917.7577334896</v>
      </c>
      <c r="P349" s="9">
        <f t="shared" si="37"/>
        <v>110.59199999999997</v>
      </c>
      <c r="Q349" s="102">
        <v>1787521.4694372</v>
      </c>
      <c r="S349" s="93"/>
      <c r="T349" s="93"/>
      <c r="U349" s="10"/>
      <c r="V349" s="10"/>
      <c r="W349" s="93"/>
      <c r="X349" s="10"/>
      <c r="Y349" s="10"/>
      <c r="Z349" s="93"/>
    </row>
    <row r="350" spans="1:26" ht="12.75">
      <c r="A350" s="138"/>
      <c r="B350" s="8">
        <v>9.84</v>
      </c>
      <c r="C350" s="9">
        <f t="shared" si="32"/>
        <v>82.25280000000001</v>
      </c>
      <c r="D350" s="102">
        <v>1551289.2868887878</v>
      </c>
      <c r="E350" s="9">
        <f t="shared" si="33"/>
        <v>92.73599999999999</v>
      </c>
      <c r="F350" s="102">
        <v>1630192.8007788698</v>
      </c>
      <c r="G350" s="9">
        <f t="shared" si="34"/>
        <v>103.21919999999999</v>
      </c>
      <c r="H350" s="102">
        <v>1709574.439068483</v>
      </c>
      <c r="I350" s="4"/>
      <c r="J350" s="138"/>
      <c r="K350" s="9">
        <v>10.14</v>
      </c>
      <c r="L350" s="9">
        <f t="shared" si="35"/>
        <v>90.882</v>
      </c>
      <c r="M350" s="102">
        <v>1668130.2102425804</v>
      </c>
      <c r="N350" s="9">
        <f t="shared" si="36"/>
        <v>102.465</v>
      </c>
      <c r="O350" s="102">
        <v>1751018.667894386</v>
      </c>
      <c r="P350" s="9">
        <f t="shared" si="37"/>
        <v>114.04799999999999</v>
      </c>
      <c r="Q350" s="102">
        <v>1833269.5220257926</v>
      </c>
      <c r="S350" s="93"/>
      <c r="T350" s="93"/>
      <c r="U350" s="10"/>
      <c r="V350" s="10"/>
      <c r="W350" s="93"/>
      <c r="X350" s="10"/>
      <c r="Y350" s="10"/>
      <c r="Z350" s="93"/>
    </row>
    <row r="351" spans="1:26" ht="12.75">
      <c r="A351" s="138"/>
      <c r="B351" s="8">
        <v>10.14</v>
      </c>
      <c r="C351" s="9">
        <f t="shared" si="32"/>
        <v>84.82320000000001</v>
      </c>
      <c r="D351" s="102">
        <v>1591722.420603639</v>
      </c>
      <c r="E351" s="9">
        <f t="shared" si="33"/>
        <v>95.634</v>
      </c>
      <c r="F351" s="102">
        <v>1672327.7667518705</v>
      </c>
      <c r="G351" s="9">
        <f t="shared" si="34"/>
        <v>106.4448</v>
      </c>
      <c r="H351" s="102">
        <v>1753356.54746918</v>
      </c>
      <c r="I351" s="4"/>
      <c r="J351" s="138"/>
      <c r="K351" s="9">
        <v>10.44</v>
      </c>
      <c r="L351" s="9">
        <f t="shared" si="35"/>
        <v>93.636</v>
      </c>
      <c r="M351" s="102">
        <v>1710849.6461092802</v>
      </c>
      <c r="N351" s="9">
        <f t="shared" si="36"/>
        <v>105.57</v>
      </c>
      <c r="O351" s="102">
        <v>1795066.4444285822</v>
      </c>
      <c r="P351" s="9">
        <f t="shared" si="37"/>
        <v>117.50399999999998</v>
      </c>
      <c r="Q351" s="102">
        <v>1879017.5746143842</v>
      </c>
      <c r="S351" s="93"/>
      <c r="T351" s="93"/>
      <c r="U351" s="10"/>
      <c r="V351" s="10"/>
      <c r="W351" s="93"/>
      <c r="X351" s="10"/>
      <c r="Y351" s="10"/>
      <c r="Z351" s="93"/>
    </row>
    <row r="352" spans="1:26" ht="12.75">
      <c r="A352" s="138"/>
      <c r="B352" s="8">
        <v>10.44</v>
      </c>
      <c r="C352" s="9">
        <f t="shared" si="32"/>
        <v>87.39359999999999</v>
      </c>
      <c r="D352" s="102">
        <v>1632266.1501197442</v>
      </c>
      <c r="E352" s="9">
        <f t="shared" si="33"/>
        <v>98.53199999999998</v>
      </c>
      <c r="F352" s="102">
        <v>1714728.400858371</v>
      </c>
      <c r="G352" s="9">
        <f t="shared" si="34"/>
        <v>109.67039999999997</v>
      </c>
      <c r="H352" s="102">
        <v>1797138.655869877</v>
      </c>
      <c r="I352" s="4"/>
      <c r="J352" s="138"/>
      <c r="K352" s="9">
        <v>10.74</v>
      </c>
      <c r="L352" s="9">
        <f t="shared" si="35"/>
        <v>96.39</v>
      </c>
      <c r="M352" s="102">
        <v>1753356.54746918</v>
      </c>
      <c r="N352" s="9">
        <f t="shared" si="36"/>
        <v>108.675</v>
      </c>
      <c r="O352" s="102">
        <v>1839007.9537093793</v>
      </c>
      <c r="P352" s="9">
        <f t="shared" si="37"/>
        <v>120.95999999999998</v>
      </c>
      <c r="Q352" s="102">
        <v>1924925.028083077</v>
      </c>
      <c r="S352" s="93"/>
      <c r="T352" s="93"/>
      <c r="U352" s="10"/>
      <c r="V352" s="10"/>
      <c r="W352" s="93"/>
      <c r="X352" s="10"/>
      <c r="Y352" s="10"/>
      <c r="Z352" s="93"/>
    </row>
    <row r="353" spans="1:26" ht="12.75">
      <c r="A353" s="138"/>
      <c r="B353" s="8">
        <v>10.74</v>
      </c>
      <c r="C353" s="9">
        <f t="shared" si="32"/>
        <v>89.964</v>
      </c>
      <c r="D353" s="102">
        <v>1672592.1441521295</v>
      </c>
      <c r="E353" s="9">
        <f t="shared" si="33"/>
        <v>101.42999999999999</v>
      </c>
      <c r="F353" s="102">
        <v>1757129.0349648716</v>
      </c>
      <c r="G353" s="9">
        <f t="shared" si="34"/>
        <v>112.89599999999999</v>
      </c>
      <c r="H353" s="102">
        <v>1841080.165150674</v>
      </c>
      <c r="I353" s="4"/>
      <c r="J353" s="138"/>
      <c r="K353" s="9">
        <v>11.040000000000001</v>
      </c>
      <c r="L353" s="9">
        <f t="shared" si="35"/>
        <v>99.144</v>
      </c>
      <c r="M353" s="102">
        <v>1795704.0479489807</v>
      </c>
      <c r="N353" s="9">
        <f t="shared" si="36"/>
        <v>111.78</v>
      </c>
      <c r="O353" s="102">
        <v>1882949.4629901755</v>
      </c>
      <c r="P353" s="9">
        <f t="shared" si="37"/>
        <v>124.41599999999998</v>
      </c>
      <c r="Q353" s="102">
        <v>1970673.0806716692</v>
      </c>
      <c r="S353" s="93"/>
      <c r="T353" s="93"/>
      <c r="U353" s="10"/>
      <c r="V353" s="10"/>
      <c r="W353" s="93"/>
      <c r="X353" s="10"/>
      <c r="Y353" s="10"/>
      <c r="Z353" s="93"/>
    </row>
    <row r="354" spans="1:26" ht="12.75">
      <c r="A354" s="138"/>
      <c r="B354" s="8">
        <v>11.040000000000001</v>
      </c>
      <c r="C354" s="9">
        <f t="shared" si="32"/>
        <v>92.53440000000002</v>
      </c>
      <c r="D354" s="102">
        <v>1713453.8365968412</v>
      </c>
      <c r="E354" s="9">
        <f t="shared" si="33"/>
        <v>104.328</v>
      </c>
      <c r="F354" s="102">
        <v>1799370.2681912724</v>
      </c>
      <c r="G354" s="9">
        <f t="shared" si="34"/>
        <v>116.1216</v>
      </c>
      <c r="H354" s="102">
        <v>1884756.0062979714</v>
      </c>
      <c r="I354" s="4"/>
      <c r="J354" s="138"/>
      <c r="K354" s="9">
        <v>11.34</v>
      </c>
      <c r="L354" s="9">
        <f t="shared" si="35"/>
        <v>101.898</v>
      </c>
      <c r="M354" s="102">
        <v>1838317.216562281</v>
      </c>
      <c r="N354" s="9">
        <f t="shared" si="36"/>
        <v>114.88499999999998</v>
      </c>
      <c r="O354" s="102">
        <v>1926997.2395243724</v>
      </c>
      <c r="P354" s="9">
        <f t="shared" si="37"/>
        <v>127.87199999999997</v>
      </c>
      <c r="Q354" s="102">
        <v>2016421.1332602617</v>
      </c>
      <c r="S354" s="93"/>
      <c r="T354" s="93"/>
      <c r="U354" s="10"/>
      <c r="V354" s="10"/>
      <c r="W354" s="93"/>
      <c r="X354" s="10"/>
      <c r="Y354" s="10"/>
      <c r="Z354" s="93"/>
    </row>
    <row r="355" spans="1:26" ht="12.75">
      <c r="A355" s="138"/>
      <c r="B355" s="8">
        <v>11.34</v>
      </c>
      <c r="C355" s="9">
        <f t="shared" si="32"/>
        <v>95.1048</v>
      </c>
      <c r="D355" s="102">
        <v>1754045.9517759953</v>
      </c>
      <c r="E355" s="9">
        <f t="shared" si="33"/>
        <v>107.22599999999998</v>
      </c>
      <c r="F355" s="102">
        <v>1841664.6350443724</v>
      </c>
      <c r="G355" s="9">
        <f t="shared" si="34"/>
        <v>119.34719999999997</v>
      </c>
      <c r="H355" s="102">
        <v>1928538.1146986687</v>
      </c>
      <c r="I355" s="4"/>
      <c r="J355" s="138"/>
      <c r="K355" s="9">
        <v>11.64</v>
      </c>
      <c r="L355" s="9">
        <f t="shared" si="35"/>
        <v>104.65200000000002</v>
      </c>
      <c r="M355" s="102">
        <v>1880824.1179221806</v>
      </c>
      <c r="N355" s="9">
        <f t="shared" si="36"/>
        <v>117.99</v>
      </c>
      <c r="O355" s="102">
        <v>1971098.1496852683</v>
      </c>
      <c r="P355" s="9">
        <f t="shared" si="37"/>
        <v>131.328</v>
      </c>
      <c r="Q355" s="102">
        <v>2062169.185848855</v>
      </c>
      <c r="S355" s="93"/>
      <c r="T355" s="93"/>
      <c r="U355" s="10"/>
      <c r="V355" s="10"/>
      <c r="W355" s="93"/>
      <c r="X355" s="10"/>
      <c r="Y355" s="10"/>
      <c r="Z355" s="93"/>
    </row>
    <row r="356" spans="1:26" ht="12.75">
      <c r="A356" s="138"/>
      <c r="B356" s="8">
        <v>11.64</v>
      </c>
      <c r="C356" s="9">
        <f t="shared" si="32"/>
        <v>97.6752</v>
      </c>
      <c r="D356" s="102">
        <v>1794800.5045382415</v>
      </c>
      <c r="E356" s="9">
        <f t="shared" si="33"/>
        <v>110.124</v>
      </c>
      <c r="F356" s="102">
        <v>1884065.2691508732</v>
      </c>
      <c r="G356" s="9">
        <f t="shared" si="34"/>
        <v>122.57279999999999</v>
      </c>
      <c r="H356" s="102">
        <v>1972320.2230993654</v>
      </c>
      <c r="I356" s="4"/>
      <c r="J356" s="138"/>
      <c r="K356" s="9">
        <v>11.94</v>
      </c>
      <c r="L356" s="9">
        <f t="shared" si="35"/>
        <v>107.406</v>
      </c>
      <c r="M356" s="102">
        <v>1921737.0104810842</v>
      </c>
      <c r="N356" s="9">
        <f t="shared" si="36"/>
        <v>121.09499999999998</v>
      </c>
      <c r="O356" s="102">
        <v>2015145.926219465</v>
      </c>
      <c r="P356" s="9">
        <f t="shared" si="37"/>
        <v>134.78399999999996</v>
      </c>
      <c r="Q356" s="102">
        <v>2107917.2384374468</v>
      </c>
      <c r="S356" s="93"/>
      <c r="T356" s="93"/>
      <c r="U356" s="10"/>
      <c r="V356" s="10"/>
      <c r="W356" s="93"/>
      <c r="X356" s="10"/>
      <c r="Y356" s="10"/>
      <c r="Z356" s="93"/>
    </row>
    <row r="357" spans="1:26" ht="12.75">
      <c r="A357" s="138"/>
      <c r="B357" s="8">
        <v>11.94</v>
      </c>
      <c r="C357" s="9">
        <f t="shared" si="32"/>
        <v>100.2456</v>
      </c>
      <c r="D357" s="102">
        <v>1835765.8805466287</v>
      </c>
      <c r="E357" s="9">
        <f t="shared" si="33"/>
        <v>113.02199999999999</v>
      </c>
      <c r="F357" s="102">
        <v>1926465.9032573733</v>
      </c>
      <c r="G357" s="9">
        <f t="shared" si="34"/>
        <v>125.79839999999999</v>
      </c>
      <c r="H357" s="102">
        <v>2016261.732380162</v>
      </c>
      <c r="I357" s="4"/>
      <c r="J357" s="138"/>
      <c r="K357" s="9">
        <v>12.24</v>
      </c>
      <c r="L357" s="9">
        <f t="shared" si="35"/>
        <v>110.16</v>
      </c>
      <c r="M357" s="102">
        <v>1966050.4551487803</v>
      </c>
      <c r="N357" s="9">
        <f t="shared" si="36"/>
        <v>124.19999999999999</v>
      </c>
      <c r="O357" s="102">
        <v>2059246.8363803616</v>
      </c>
      <c r="P357" s="9">
        <f t="shared" si="37"/>
        <v>138.23999999999998</v>
      </c>
      <c r="Q357" s="102">
        <v>2153665.2910260395</v>
      </c>
      <c r="S357" s="93"/>
      <c r="T357" s="93"/>
      <c r="U357" s="10"/>
      <c r="V357" s="10"/>
      <c r="W357" s="93"/>
      <c r="X357" s="10"/>
      <c r="Y357" s="10"/>
      <c r="Z357" s="93"/>
    </row>
    <row r="358" spans="1:26" ht="12.75">
      <c r="A358" s="138"/>
      <c r="B358" s="8">
        <v>12.24</v>
      </c>
      <c r="C358" s="9">
        <f t="shared" si="32"/>
        <v>102.81600000000002</v>
      </c>
      <c r="D358" s="102">
        <v>1876572.2750907138</v>
      </c>
      <c r="E358" s="9">
        <f t="shared" si="33"/>
        <v>115.92</v>
      </c>
      <c r="F358" s="102">
        <v>1968707.136483774</v>
      </c>
      <c r="G358" s="9">
        <f t="shared" si="34"/>
        <v>129.024</v>
      </c>
      <c r="H358" s="102">
        <v>2060362.6425410593</v>
      </c>
      <c r="I358" s="4"/>
      <c r="J358" s="138"/>
      <c r="K358" s="9">
        <v>12.540000000000001</v>
      </c>
      <c r="L358" s="9">
        <f t="shared" si="35"/>
        <v>112.914</v>
      </c>
      <c r="M358" s="102">
        <v>2008451.0892552803</v>
      </c>
      <c r="N358" s="9">
        <f t="shared" si="36"/>
        <v>127.30499999999999</v>
      </c>
      <c r="O358" s="102">
        <v>2103294.612914558</v>
      </c>
      <c r="P358" s="9">
        <f t="shared" si="37"/>
        <v>141.69599999999997</v>
      </c>
      <c r="Q358" s="102">
        <v>2199413.3436146323</v>
      </c>
      <c r="S358" s="93"/>
      <c r="T358" s="93"/>
      <c r="U358" s="10"/>
      <c r="V358" s="10"/>
      <c r="W358" s="93"/>
      <c r="X358" s="10"/>
      <c r="Y358" s="10"/>
      <c r="Z358" s="93"/>
    </row>
    <row r="359" spans="1:26" ht="12.75">
      <c r="A359" s="138"/>
      <c r="B359" s="8">
        <v>12.540000000000001</v>
      </c>
      <c r="C359" s="9">
        <f t="shared" si="32"/>
        <v>105.38640000000001</v>
      </c>
      <c r="D359" s="102">
        <v>1917541.1072178904</v>
      </c>
      <c r="E359" s="9">
        <f t="shared" si="33"/>
        <v>118.818</v>
      </c>
      <c r="F359" s="102">
        <v>2011054.6369635747</v>
      </c>
      <c r="G359" s="9">
        <f t="shared" si="34"/>
        <v>132.2496</v>
      </c>
      <c r="H359" s="102">
        <v>2104410.4190752557</v>
      </c>
      <c r="I359" s="4"/>
      <c r="J359" s="138"/>
      <c r="K359" s="9">
        <v>12.84</v>
      </c>
      <c r="L359" s="9">
        <f t="shared" si="35"/>
        <v>115.66799999999999</v>
      </c>
      <c r="M359" s="102">
        <v>2051170.5251219799</v>
      </c>
      <c r="N359" s="9">
        <f t="shared" si="36"/>
        <v>130.40999999999997</v>
      </c>
      <c r="O359" s="102">
        <v>2147395.523075454</v>
      </c>
      <c r="P359" s="9">
        <f t="shared" si="37"/>
        <v>145.15199999999996</v>
      </c>
      <c r="Q359" s="102">
        <v>2245161.3962032245</v>
      </c>
      <c r="S359" s="93"/>
      <c r="T359" s="93"/>
      <c r="U359" s="10"/>
      <c r="V359" s="10"/>
      <c r="W359" s="93"/>
      <c r="X359" s="10"/>
      <c r="Y359" s="10"/>
      <c r="Z359" s="93"/>
    </row>
    <row r="360" spans="1:26" ht="12.75">
      <c r="A360" s="138"/>
      <c r="B360" s="8">
        <v>12.84</v>
      </c>
      <c r="C360" s="9">
        <f t="shared" si="32"/>
        <v>107.9568</v>
      </c>
      <c r="D360" s="102">
        <v>1958240.3620795093</v>
      </c>
      <c r="E360" s="9">
        <f t="shared" si="33"/>
        <v>121.716</v>
      </c>
      <c r="F360" s="102">
        <v>2053402.137443375</v>
      </c>
      <c r="G360" s="9">
        <f t="shared" si="34"/>
        <v>135.47519999999997</v>
      </c>
      <c r="H360" s="102">
        <v>2148511.329236151</v>
      </c>
      <c r="I360" s="4"/>
      <c r="J360" s="138"/>
      <c r="K360" s="9">
        <v>13.14</v>
      </c>
      <c r="L360" s="9">
        <f t="shared" si="35"/>
        <v>118.42200000000001</v>
      </c>
      <c r="M360" s="102">
        <v>2093730.5601085802</v>
      </c>
      <c r="N360" s="9">
        <f t="shared" si="36"/>
        <v>133.515</v>
      </c>
      <c r="O360" s="102">
        <v>2191283.8987295507</v>
      </c>
      <c r="P360" s="9">
        <f t="shared" si="37"/>
        <v>148.60799999999998</v>
      </c>
      <c r="Q360" s="102">
        <v>2290909.4487918173</v>
      </c>
      <c r="S360" s="93"/>
      <c r="T360" s="93"/>
      <c r="U360" s="10"/>
      <c r="V360" s="10"/>
      <c r="W360" s="93"/>
      <c r="X360" s="10"/>
      <c r="Y360" s="10"/>
      <c r="Z360" s="93"/>
    </row>
    <row r="361" spans="1:26" ht="12.75">
      <c r="A361" s="138"/>
      <c r="B361" s="8">
        <v>13.14</v>
      </c>
      <c r="C361" s="9">
        <f t="shared" si="32"/>
        <v>110.52720000000002</v>
      </c>
      <c r="D361" s="102">
        <v>1999257.5798697353</v>
      </c>
      <c r="E361" s="9">
        <f t="shared" si="33"/>
        <v>124.614</v>
      </c>
      <c r="F361" s="102">
        <v>2095802.7715498756</v>
      </c>
      <c r="G361" s="9">
        <f t="shared" si="34"/>
        <v>138.7008</v>
      </c>
      <c r="H361" s="102">
        <v>2192559.1057703486</v>
      </c>
      <c r="I361" s="4"/>
      <c r="J361" s="138"/>
      <c r="K361" s="9">
        <v>13.44</v>
      </c>
      <c r="L361" s="9">
        <f t="shared" si="35"/>
        <v>121.176</v>
      </c>
      <c r="M361" s="102">
        <v>2136237.4614684805</v>
      </c>
      <c r="N361" s="9">
        <f t="shared" si="36"/>
        <v>136.61999999999998</v>
      </c>
      <c r="O361" s="102">
        <v>2235384.8088904475</v>
      </c>
      <c r="P361" s="9">
        <f t="shared" si="37"/>
        <v>152.06399999999996</v>
      </c>
      <c r="Q361" s="102">
        <v>2336710.6350071095</v>
      </c>
      <c r="S361" s="93"/>
      <c r="T361" s="93"/>
      <c r="U361" s="10"/>
      <c r="V361" s="10"/>
      <c r="W361" s="93"/>
      <c r="X361" s="10"/>
      <c r="Y361" s="10"/>
      <c r="Z361" s="93"/>
    </row>
    <row r="362" spans="1:26" ht="12.75">
      <c r="A362" s="138"/>
      <c r="B362" s="8">
        <v>13.44</v>
      </c>
      <c r="C362" s="9">
        <f t="shared" si="32"/>
        <v>113.0976</v>
      </c>
      <c r="D362" s="102">
        <v>2040063.9744138194</v>
      </c>
      <c r="E362" s="9">
        <f t="shared" si="33"/>
        <v>127.51199999999999</v>
      </c>
      <c r="F362" s="102">
        <v>2137990.8711495763</v>
      </c>
      <c r="G362" s="9">
        <f t="shared" si="34"/>
        <v>141.92639999999997</v>
      </c>
      <c r="H362" s="102">
        <v>2237191.3521982436</v>
      </c>
      <c r="I362" s="4"/>
      <c r="J362" s="138"/>
      <c r="K362" s="9">
        <v>13.74</v>
      </c>
      <c r="L362" s="9">
        <f t="shared" si="35"/>
        <v>123.93</v>
      </c>
      <c r="M362" s="102">
        <v>2178903.7637084806</v>
      </c>
      <c r="N362" s="9">
        <f t="shared" si="36"/>
        <v>139.725</v>
      </c>
      <c r="O362" s="102">
        <v>2279379.451797944</v>
      </c>
      <c r="P362" s="9">
        <f t="shared" si="37"/>
        <v>155.51999999999998</v>
      </c>
      <c r="Q362" s="102">
        <v>2382564.9548491016</v>
      </c>
      <c r="S362" s="93"/>
      <c r="T362" s="93"/>
      <c r="U362" s="10"/>
      <c r="V362" s="10"/>
      <c r="W362" s="93"/>
      <c r="X362" s="10"/>
      <c r="Y362" s="10"/>
      <c r="Z362" s="93"/>
    </row>
    <row r="363" spans="1:26" ht="12.75">
      <c r="A363" s="138"/>
      <c r="B363" s="8">
        <v>13.74</v>
      </c>
      <c r="C363" s="9">
        <f t="shared" si="32"/>
        <v>115.668</v>
      </c>
      <c r="D363" s="102">
        <v>2080977.5086403696</v>
      </c>
      <c r="E363" s="9">
        <f t="shared" si="33"/>
        <v>130.41</v>
      </c>
      <c r="F363" s="102">
        <v>2180285.2380026774</v>
      </c>
      <c r="G363" s="9">
        <f t="shared" si="34"/>
        <v>145.152</v>
      </c>
      <c r="H363" s="102">
        <v>2280707.792465441</v>
      </c>
      <c r="I363" s="4"/>
      <c r="J363" s="138"/>
      <c r="K363" s="9">
        <v>14.040000000000001</v>
      </c>
      <c r="L363" s="9">
        <f t="shared" si="35"/>
        <v>126.68400000000001</v>
      </c>
      <c r="M363" s="102">
        <v>2221410.665068381</v>
      </c>
      <c r="N363" s="9">
        <f t="shared" si="36"/>
        <v>142.82999999999998</v>
      </c>
      <c r="O363" s="102">
        <v>2323427.228332141</v>
      </c>
      <c r="P363" s="9">
        <f t="shared" si="37"/>
        <v>158.97599999999997</v>
      </c>
      <c r="Q363" s="102">
        <v>2428206.740184294</v>
      </c>
      <c r="S363" s="93"/>
      <c r="T363" s="93"/>
      <c r="U363" s="10"/>
      <c r="V363" s="10"/>
      <c r="W363" s="93"/>
      <c r="X363" s="10"/>
      <c r="Y363" s="10"/>
      <c r="Z363" s="93"/>
    </row>
    <row r="364" spans="1:26" ht="12.75">
      <c r="A364" s="138"/>
      <c r="B364" s="8">
        <v>14.040000000000001</v>
      </c>
      <c r="C364" s="9">
        <f t="shared" si="32"/>
        <v>118.23840000000001</v>
      </c>
      <c r="D364" s="102">
        <v>2121732.0614026156</v>
      </c>
      <c r="E364" s="9">
        <f t="shared" si="33"/>
        <v>133.30800000000002</v>
      </c>
      <c r="F364" s="102">
        <v>2222685.872109177</v>
      </c>
      <c r="G364" s="9">
        <f t="shared" si="34"/>
        <v>148.3776</v>
      </c>
      <c r="H364" s="102">
        <v>2324649.301746237</v>
      </c>
      <c r="I364" s="4"/>
      <c r="J364" s="138"/>
      <c r="K364" s="9">
        <v>14.34</v>
      </c>
      <c r="L364" s="9">
        <f t="shared" si="35"/>
        <v>129.438</v>
      </c>
      <c r="M364" s="102">
        <v>2263970.700054981</v>
      </c>
      <c r="N364" s="9">
        <f t="shared" si="36"/>
        <v>145.93499999999997</v>
      </c>
      <c r="O364" s="102">
        <v>2367475.0048663365</v>
      </c>
      <c r="P364" s="9">
        <f t="shared" si="37"/>
        <v>162.43199999999996</v>
      </c>
      <c r="Q364" s="102">
        <v>2473954.792772888</v>
      </c>
      <c r="S364" s="93"/>
      <c r="T364" s="93"/>
      <c r="U364" s="10"/>
      <c r="V364" s="10"/>
      <c r="W364" s="93"/>
      <c r="X364" s="10"/>
      <c r="Y364" s="10"/>
      <c r="Z364" s="93"/>
    </row>
    <row r="365" spans="1:26" ht="12.75">
      <c r="A365" s="138"/>
      <c r="B365" s="8">
        <v>14.34</v>
      </c>
      <c r="C365" s="9">
        <f t="shared" si="32"/>
        <v>120.8088</v>
      </c>
      <c r="D365" s="102">
        <v>2162804.577093468</v>
      </c>
      <c r="E365" s="9">
        <f t="shared" si="33"/>
        <v>136.206</v>
      </c>
      <c r="F365" s="102">
        <v>2265086.5062156776</v>
      </c>
      <c r="G365" s="9">
        <f t="shared" si="34"/>
        <v>151.6032</v>
      </c>
      <c r="H365" s="102">
        <v>2368697.078280435</v>
      </c>
      <c r="I365" s="4"/>
      <c r="J365" s="138"/>
      <c r="K365" s="9">
        <v>14.64</v>
      </c>
      <c r="L365" s="9">
        <f t="shared" si="35"/>
        <v>132.192</v>
      </c>
      <c r="M365" s="102">
        <v>2306690.13592168</v>
      </c>
      <c r="N365" s="9">
        <f t="shared" si="36"/>
        <v>149.04</v>
      </c>
      <c r="O365" s="102">
        <v>2411575.915027234</v>
      </c>
      <c r="P365" s="9">
        <f t="shared" si="37"/>
        <v>165.88799999999998</v>
      </c>
      <c r="Q365" s="102">
        <v>2519702.84536148</v>
      </c>
      <c r="S365" s="93"/>
      <c r="T365" s="93"/>
      <c r="U365" s="10"/>
      <c r="V365" s="10"/>
      <c r="W365" s="93"/>
      <c r="X365" s="10"/>
      <c r="Y365" s="10"/>
      <c r="Z365" s="93"/>
    </row>
    <row r="366" spans="1:26" ht="12.75">
      <c r="A366" s="138"/>
      <c r="B366" s="8">
        <v>14.64</v>
      </c>
      <c r="C366" s="9">
        <f t="shared" si="32"/>
        <v>123.37920000000001</v>
      </c>
      <c r="D366" s="102">
        <v>2203718.111320018</v>
      </c>
      <c r="E366" s="9">
        <f t="shared" si="33"/>
        <v>139.10399999999998</v>
      </c>
      <c r="F366" s="102">
        <v>2307327.7394420784</v>
      </c>
      <c r="G366" s="9">
        <f t="shared" si="34"/>
        <v>154.82879999999997</v>
      </c>
      <c r="H366" s="102">
        <v>2412957.3893214297</v>
      </c>
      <c r="I366" s="4"/>
      <c r="J366" s="138"/>
      <c r="K366" s="9">
        <v>14.94</v>
      </c>
      <c r="L366" s="9">
        <f t="shared" si="35"/>
        <v>134.946</v>
      </c>
      <c r="M366" s="102">
        <v>2349090.770028181</v>
      </c>
      <c r="N366" s="9">
        <f t="shared" si="36"/>
        <v>152.14499999999998</v>
      </c>
      <c r="O366" s="102">
        <v>2455623.6915614307</v>
      </c>
      <c r="P366" s="9">
        <f t="shared" si="37"/>
        <v>169.34399999999997</v>
      </c>
      <c r="Q366" s="102">
        <v>2565557.1652034726</v>
      </c>
      <c r="S366" s="93"/>
      <c r="T366" s="93"/>
      <c r="U366" s="10"/>
      <c r="V366" s="10"/>
      <c r="W366" s="93"/>
      <c r="X366" s="10"/>
      <c r="Y366" s="10"/>
      <c r="Z366" s="93"/>
    </row>
    <row r="367" spans="1:26" ht="12.75">
      <c r="A367" s="138"/>
      <c r="B367" s="8">
        <v>14.94</v>
      </c>
      <c r="C367" s="9">
        <f t="shared" si="32"/>
        <v>125.9496</v>
      </c>
      <c r="D367" s="102">
        <v>2244469.2079634755</v>
      </c>
      <c r="E367" s="9">
        <f t="shared" si="33"/>
        <v>142.00199999999998</v>
      </c>
      <c r="F367" s="102">
        <v>2349887.774428678</v>
      </c>
      <c r="G367" s="9">
        <f t="shared" si="34"/>
        <v>158.0544</v>
      </c>
      <c r="H367" s="102">
        <v>2456739.497722128</v>
      </c>
      <c r="I367" s="4"/>
      <c r="J367" s="138"/>
      <c r="K367" s="9">
        <v>15.24</v>
      </c>
      <c r="L367" s="9">
        <f t="shared" si="35"/>
        <v>137.7</v>
      </c>
      <c r="M367" s="102">
        <v>2391757.0722681805</v>
      </c>
      <c r="N367" s="9">
        <f t="shared" si="36"/>
        <v>155.25</v>
      </c>
      <c r="O367" s="102">
        <v>2499724.6017223266</v>
      </c>
      <c r="P367" s="9">
        <f t="shared" si="37"/>
        <v>172.79999999999998</v>
      </c>
      <c r="Q367" s="102">
        <v>2611305.217792064</v>
      </c>
      <c r="S367" s="93"/>
      <c r="T367" s="93"/>
      <c r="U367" s="10"/>
      <c r="V367" s="10"/>
      <c r="W367" s="93"/>
      <c r="X367" s="10"/>
      <c r="Y367" s="10"/>
      <c r="Z367" s="93"/>
    </row>
    <row r="368" spans="1:26" ht="12.75">
      <c r="A368" s="138"/>
      <c r="B368" s="8">
        <v>15.24</v>
      </c>
      <c r="C368" s="9">
        <f t="shared" si="32"/>
        <v>128.52</v>
      </c>
      <c r="D368" s="102">
        <v>2285171.918943884</v>
      </c>
      <c r="E368" s="9">
        <f t="shared" si="33"/>
        <v>144.89999999999998</v>
      </c>
      <c r="F368" s="102">
        <v>2392022.740401679</v>
      </c>
      <c r="G368" s="9">
        <f t="shared" si="34"/>
        <v>161.27999999999997</v>
      </c>
      <c r="H368" s="102">
        <v>2501106.076016523</v>
      </c>
      <c r="I368" s="4"/>
      <c r="J368" s="138"/>
      <c r="K368" s="9">
        <v>15.540000000000001</v>
      </c>
      <c r="L368" s="9">
        <f t="shared" si="35"/>
        <v>140.454</v>
      </c>
      <c r="M368" s="102">
        <v>2434263.973628081</v>
      </c>
      <c r="N368" s="9">
        <f t="shared" si="36"/>
        <v>158.35500000000002</v>
      </c>
      <c r="O368" s="102">
        <v>2543772.3782565226</v>
      </c>
      <c r="P368" s="9">
        <f t="shared" si="37"/>
        <v>176.256</v>
      </c>
      <c r="Q368" s="102">
        <v>2657053.270380657</v>
      </c>
      <c r="S368" s="93"/>
      <c r="T368" s="93"/>
      <c r="U368" s="10"/>
      <c r="V368" s="10"/>
      <c r="W368" s="93"/>
      <c r="X368" s="10"/>
      <c r="Y368" s="10"/>
      <c r="Z368" s="93"/>
    </row>
    <row r="369" spans="1:26" ht="12.75">
      <c r="A369" s="138"/>
      <c r="B369" s="8">
        <v>15.540000000000001</v>
      </c>
      <c r="C369" s="9">
        <f t="shared" si="32"/>
        <v>131.09040000000002</v>
      </c>
      <c r="D369" s="102">
        <v>2326189.1367341094</v>
      </c>
      <c r="E369" s="9">
        <f t="shared" si="33"/>
        <v>147.798</v>
      </c>
      <c r="F369" s="102">
        <v>2434423.3745081797</v>
      </c>
      <c r="G369" s="9">
        <f t="shared" si="34"/>
        <v>164.5056</v>
      </c>
      <c r="H369" s="102">
        <v>2544888.184417221</v>
      </c>
      <c r="I369" s="4"/>
      <c r="J369" s="138"/>
      <c r="K369" s="9">
        <v>15.84</v>
      </c>
      <c r="L369" s="9">
        <f t="shared" si="35"/>
        <v>143.208</v>
      </c>
      <c r="M369" s="102">
        <v>2476824.0086146803</v>
      </c>
      <c r="N369" s="9">
        <f t="shared" si="36"/>
        <v>161.46</v>
      </c>
      <c r="O369" s="102">
        <v>2587713.88753732</v>
      </c>
      <c r="P369" s="9">
        <f t="shared" si="37"/>
        <v>179.712</v>
      </c>
      <c r="Q369" s="102">
        <v>2703332.6592362477</v>
      </c>
      <c r="S369" s="93"/>
      <c r="T369" s="93"/>
      <c r="U369" s="10"/>
      <c r="V369" s="10"/>
      <c r="W369" s="93"/>
      <c r="X369" s="10"/>
      <c r="Y369" s="10"/>
      <c r="Z369" s="93"/>
    </row>
    <row r="370" spans="1:26" ht="12.75">
      <c r="A370" s="138"/>
      <c r="B370" s="8">
        <v>15.84</v>
      </c>
      <c r="C370" s="9">
        <f t="shared" si="32"/>
        <v>133.6608</v>
      </c>
      <c r="D370" s="102">
        <v>2366995.5312781935</v>
      </c>
      <c r="E370" s="9">
        <f t="shared" si="33"/>
        <v>150.69599999999997</v>
      </c>
      <c r="F370" s="102">
        <v>2476824.0086146803</v>
      </c>
      <c r="G370" s="9">
        <f t="shared" si="34"/>
        <v>167.73119999999997</v>
      </c>
      <c r="H370" s="102">
        <v>2588989.094578116</v>
      </c>
      <c r="I370" s="4"/>
      <c r="J370" s="138"/>
      <c r="K370" s="9">
        <v>16.139999999999997</v>
      </c>
      <c r="L370" s="9">
        <f t="shared" si="35"/>
        <v>145.96199999999996</v>
      </c>
      <c r="M370" s="102">
        <v>2519490.31085468</v>
      </c>
      <c r="N370" s="9">
        <f t="shared" si="36"/>
        <v>164.56499999999994</v>
      </c>
      <c r="O370" s="102">
        <v>2631655.3968181163</v>
      </c>
      <c r="P370" s="9">
        <f t="shared" si="37"/>
        <v>183.16799999999992</v>
      </c>
      <c r="Q370" s="102">
        <v>2748549.3755578427</v>
      </c>
      <c r="S370" s="93"/>
      <c r="T370" s="93"/>
      <c r="U370" s="10"/>
      <c r="V370" s="10"/>
      <c r="W370" s="93"/>
      <c r="X370" s="10"/>
      <c r="Y370" s="10"/>
      <c r="Z370" s="93"/>
    </row>
    <row r="371" spans="1:26" ht="12.75">
      <c r="A371" s="138"/>
      <c r="B371" s="8">
        <v>16.139999999999997</v>
      </c>
      <c r="C371" s="9">
        <f t="shared" si="32"/>
        <v>136.23119999999997</v>
      </c>
      <c r="D371" s="102">
        <v>2407909.0655047433</v>
      </c>
      <c r="E371" s="9">
        <f t="shared" si="33"/>
        <v>153.59399999999997</v>
      </c>
      <c r="F371" s="102">
        <v>2518958.9745876812</v>
      </c>
      <c r="G371" s="9">
        <f t="shared" si="34"/>
        <v>170.95679999999993</v>
      </c>
      <c r="H371" s="102">
        <v>2633036.8711123145</v>
      </c>
      <c r="I371" s="4"/>
      <c r="J371" s="138"/>
      <c r="K371" s="9">
        <v>16.439999999999998</v>
      </c>
      <c r="L371" s="9">
        <f t="shared" si="35"/>
        <v>148.71599999999998</v>
      </c>
      <c r="M371" s="102">
        <v>2561890.944961181</v>
      </c>
      <c r="N371" s="9">
        <f t="shared" si="36"/>
        <v>167.66999999999996</v>
      </c>
      <c r="O371" s="102">
        <v>2675703.1733523128</v>
      </c>
      <c r="P371" s="9">
        <f t="shared" si="37"/>
        <v>186.62399999999994</v>
      </c>
      <c r="Q371" s="102">
        <v>2794297.428146434</v>
      </c>
      <c r="S371" s="93"/>
      <c r="T371" s="93"/>
      <c r="U371" s="10"/>
      <c r="V371" s="10"/>
      <c r="W371" s="93"/>
      <c r="X371" s="10"/>
      <c r="Y371" s="10"/>
      <c r="Z371" s="93"/>
    </row>
    <row r="372" spans="1:26" ht="12.75">
      <c r="A372" s="138"/>
      <c r="B372" s="8">
        <v>16.439999999999998</v>
      </c>
      <c r="C372" s="9">
        <f t="shared" si="32"/>
        <v>138.8016</v>
      </c>
      <c r="D372" s="102">
        <v>2448663.61826699</v>
      </c>
      <c r="E372" s="9">
        <f t="shared" si="33"/>
        <v>156.492</v>
      </c>
      <c r="F372" s="102">
        <v>2561359.6086941822</v>
      </c>
      <c r="G372" s="9">
        <f t="shared" si="34"/>
        <v>174.1824</v>
      </c>
      <c r="H372" s="102">
        <v>2677137.78127321</v>
      </c>
      <c r="I372" s="4"/>
      <c r="J372" s="138"/>
      <c r="K372" s="9">
        <v>16.74</v>
      </c>
      <c r="L372" s="9">
        <f t="shared" si="35"/>
        <v>151.47</v>
      </c>
      <c r="M372" s="102">
        <v>2604610.3808278805</v>
      </c>
      <c r="N372" s="9">
        <f t="shared" si="36"/>
        <v>170.77499999999998</v>
      </c>
      <c r="O372" s="102">
        <v>2719804.083513209</v>
      </c>
      <c r="P372" s="9">
        <f t="shared" si="37"/>
        <v>190.07999999999998</v>
      </c>
      <c r="Q372" s="102">
        <v>2840045.480735027</v>
      </c>
      <c r="S372" s="93"/>
      <c r="T372" s="93"/>
      <c r="U372" s="10"/>
      <c r="V372" s="10"/>
      <c r="W372" s="93"/>
      <c r="X372" s="10"/>
      <c r="Y372" s="10"/>
      <c r="Z372" s="93"/>
    </row>
    <row r="373" spans="1:26" ht="12.75">
      <c r="A373" s="138"/>
      <c r="B373" s="8">
        <v>16.74</v>
      </c>
      <c r="C373" s="9">
        <f t="shared" si="32"/>
        <v>141.37199999999999</v>
      </c>
      <c r="D373" s="102">
        <v>2489680.8360572155</v>
      </c>
      <c r="E373" s="9">
        <f t="shared" si="33"/>
        <v>159.39</v>
      </c>
      <c r="F373" s="102">
        <v>2603813.376427382</v>
      </c>
      <c r="G373" s="9">
        <f t="shared" si="34"/>
        <v>177.40799999999996</v>
      </c>
      <c r="H373" s="102">
        <v>2721079.2905540057</v>
      </c>
      <c r="I373" s="4"/>
      <c r="J373" s="138"/>
      <c r="K373" s="9">
        <v>17.04</v>
      </c>
      <c r="L373" s="9">
        <f t="shared" si="35"/>
        <v>154.22400000000002</v>
      </c>
      <c r="M373" s="102">
        <v>2647276.6830678796</v>
      </c>
      <c r="N373" s="9">
        <f t="shared" si="36"/>
        <v>173.88</v>
      </c>
      <c r="O373" s="102">
        <v>2763851.860047405</v>
      </c>
      <c r="P373" s="9">
        <f t="shared" si="37"/>
        <v>193.536</v>
      </c>
      <c r="Q373" s="102">
        <v>2885793.53332362</v>
      </c>
      <c r="S373" s="93"/>
      <c r="T373" s="93"/>
      <c r="U373" s="10"/>
      <c r="V373" s="10"/>
      <c r="W373" s="93"/>
      <c r="X373" s="10"/>
      <c r="Y373" s="10"/>
      <c r="Z373" s="93"/>
    </row>
    <row r="374" spans="1:26" ht="12.75">
      <c r="A374" s="138"/>
      <c r="B374" s="8">
        <v>17.04</v>
      </c>
      <c r="C374" s="9">
        <f t="shared" si="32"/>
        <v>143.94240000000002</v>
      </c>
      <c r="D374" s="102">
        <v>2530383.547037624</v>
      </c>
      <c r="E374" s="9">
        <f t="shared" si="33"/>
        <v>162.28799999999998</v>
      </c>
      <c r="F374" s="102">
        <v>2646160.876907183</v>
      </c>
      <c r="G374" s="9">
        <f t="shared" si="34"/>
        <v>180.63359999999997</v>
      </c>
      <c r="H374" s="102">
        <v>2764967.6662081033</v>
      </c>
      <c r="I374" s="4"/>
      <c r="J374" s="138"/>
      <c r="K374" s="9">
        <v>17.34</v>
      </c>
      <c r="L374" s="9">
        <f t="shared" si="35"/>
        <v>156.978</v>
      </c>
      <c r="M374" s="102">
        <v>2689677.3171743816</v>
      </c>
      <c r="N374" s="9">
        <f t="shared" si="36"/>
        <v>176.98499999999999</v>
      </c>
      <c r="O374" s="102">
        <v>2807952.770208302</v>
      </c>
      <c r="P374" s="9">
        <f t="shared" si="37"/>
        <v>196.992</v>
      </c>
      <c r="Q374" s="102">
        <v>2931541.5859122113</v>
      </c>
      <c r="S374" s="93"/>
      <c r="T374" s="93"/>
      <c r="U374" s="10"/>
      <c r="V374" s="10"/>
      <c r="W374" s="93"/>
      <c r="X374" s="10"/>
      <c r="Y374" s="10"/>
      <c r="Z374" s="93"/>
    </row>
    <row r="375" spans="1:26" ht="12.75">
      <c r="A375" s="138"/>
      <c r="B375" s="8">
        <v>17.34</v>
      </c>
      <c r="C375" s="9">
        <f t="shared" si="32"/>
        <v>146.51280000000003</v>
      </c>
      <c r="D375" s="102">
        <v>2571400.76482785</v>
      </c>
      <c r="E375" s="9">
        <f t="shared" si="33"/>
        <v>165.186</v>
      </c>
      <c r="F375" s="102">
        <v>2686808.1013325867</v>
      </c>
      <c r="G375" s="9">
        <f t="shared" si="34"/>
        <v>183.8592</v>
      </c>
      <c r="H375" s="102">
        <v>2809068.5763689997</v>
      </c>
      <c r="I375" s="4"/>
      <c r="J375" s="138"/>
      <c r="K375" s="9">
        <v>17.639999999999997</v>
      </c>
      <c r="L375" s="9">
        <f t="shared" si="35"/>
        <v>159.732</v>
      </c>
      <c r="M375" s="102">
        <v>2732343.6194143794</v>
      </c>
      <c r="N375" s="9">
        <f t="shared" si="36"/>
        <v>180.08999999999997</v>
      </c>
      <c r="O375" s="102">
        <v>2852000.546742499</v>
      </c>
      <c r="P375" s="9">
        <f t="shared" si="37"/>
        <v>200.44799999999995</v>
      </c>
      <c r="Q375" s="102">
        <v>2977289.638500804</v>
      </c>
      <c r="S375" s="93"/>
      <c r="T375" s="93"/>
      <c r="U375" s="10"/>
      <c r="V375" s="10"/>
      <c r="W375" s="93"/>
      <c r="X375" s="10"/>
      <c r="Y375" s="10"/>
      <c r="Z375" s="93"/>
    </row>
    <row r="376" spans="1:26" ht="12.75">
      <c r="A376" s="138"/>
      <c r="B376" s="8">
        <v>17.639999999999997</v>
      </c>
      <c r="C376" s="9">
        <f t="shared" si="32"/>
        <v>149.0832</v>
      </c>
      <c r="D376" s="102">
        <v>2612103.4758082586</v>
      </c>
      <c r="E376" s="9">
        <f t="shared" si="33"/>
        <v>168.08399999999997</v>
      </c>
      <c r="F376" s="102">
        <v>2730696.4769866844</v>
      </c>
      <c r="G376" s="9">
        <f t="shared" si="34"/>
        <v>187.08479999999997</v>
      </c>
      <c r="H376" s="102">
        <v>2853116.3529031966</v>
      </c>
      <c r="I376" s="4"/>
      <c r="J376" s="138"/>
      <c r="K376" s="9">
        <v>17.939999999999998</v>
      </c>
      <c r="L376" s="9">
        <f t="shared" si="35"/>
        <v>162.486</v>
      </c>
      <c r="M376" s="102">
        <v>2774850.52077428</v>
      </c>
      <c r="N376" s="9">
        <f t="shared" si="36"/>
        <v>183.19499999999996</v>
      </c>
      <c r="O376" s="102">
        <v>2896101.456903396</v>
      </c>
      <c r="P376" s="9">
        <f t="shared" si="37"/>
        <v>203.90399999999994</v>
      </c>
      <c r="Q376" s="102">
        <v>3023037.6910893978</v>
      </c>
      <c r="S376" s="93"/>
      <c r="T376" s="93"/>
      <c r="U376" s="10"/>
      <c r="V376" s="10"/>
      <c r="W376" s="93"/>
      <c r="X376" s="10"/>
      <c r="Y376" s="10"/>
      <c r="Z376" s="93"/>
    </row>
    <row r="377" spans="1:26" ht="12.75">
      <c r="A377" s="138"/>
      <c r="B377" s="8">
        <v>17.939999999999998</v>
      </c>
      <c r="C377" s="9">
        <f t="shared" si="32"/>
        <v>151.6536</v>
      </c>
      <c r="D377" s="102">
        <v>2653120.6935984837</v>
      </c>
      <c r="E377" s="9">
        <f t="shared" si="33"/>
        <v>170.982</v>
      </c>
      <c r="F377" s="102">
        <v>2773043.9774664836</v>
      </c>
      <c r="G377" s="9">
        <f t="shared" si="34"/>
        <v>190.3104</v>
      </c>
      <c r="H377" s="102">
        <v>2897217.2630640934</v>
      </c>
      <c r="I377" s="4"/>
      <c r="J377" s="138"/>
      <c r="K377" s="9">
        <v>18.24</v>
      </c>
      <c r="L377" s="9">
        <f t="shared" si="35"/>
        <v>165.24</v>
      </c>
      <c r="M377" s="102">
        <v>2817410.5557608795</v>
      </c>
      <c r="N377" s="9">
        <f t="shared" si="36"/>
        <v>186.29999999999998</v>
      </c>
      <c r="O377" s="102">
        <v>2939989.8325574915</v>
      </c>
      <c r="P377" s="9">
        <f t="shared" si="37"/>
        <v>207.35999999999996</v>
      </c>
      <c r="Q377" s="102">
        <v>3068785.7436779905</v>
      </c>
      <c r="S377" s="93"/>
      <c r="T377" s="93"/>
      <c r="U377" s="10"/>
      <c r="V377" s="10"/>
      <c r="W377" s="93"/>
      <c r="X377" s="10"/>
      <c r="Y377" s="10"/>
      <c r="Z377" s="93"/>
    </row>
    <row r="378" spans="1:26" ht="12.75">
      <c r="A378" s="138"/>
      <c r="B378" s="8">
        <v>18.24</v>
      </c>
      <c r="C378" s="9">
        <f t="shared" si="32"/>
        <v>154.22400000000002</v>
      </c>
      <c r="D378" s="102">
        <v>2693875.24636073</v>
      </c>
      <c r="E378" s="9">
        <f t="shared" si="33"/>
        <v>173.88</v>
      </c>
      <c r="F378" s="102">
        <v>2815497.745199685</v>
      </c>
      <c r="G378" s="9">
        <f t="shared" si="34"/>
        <v>193.536</v>
      </c>
      <c r="H378" s="102">
        <v>2941265.0395982894</v>
      </c>
      <c r="I378" s="4"/>
      <c r="J378" s="138"/>
      <c r="K378" s="9">
        <v>18.54</v>
      </c>
      <c r="L378" s="9">
        <f t="shared" si="35"/>
        <v>167.99400000000003</v>
      </c>
      <c r="M378" s="102">
        <v>2860129.99162758</v>
      </c>
      <c r="N378" s="9">
        <f t="shared" si="36"/>
        <v>189.405</v>
      </c>
      <c r="O378" s="102">
        <v>2984090.7427183893</v>
      </c>
      <c r="P378" s="9">
        <f t="shared" si="37"/>
        <v>210.816</v>
      </c>
      <c r="Q378" s="102">
        <v>3114533.796266582</v>
      </c>
      <c r="S378" s="93"/>
      <c r="T378" s="93"/>
      <c r="U378" s="10"/>
      <c r="V378" s="10"/>
      <c r="W378" s="93"/>
      <c r="X378" s="10"/>
      <c r="Y378" s="10"/>
      <c r="Z378" s="93"/>
    </row>
    <row r="379" spans="1:26" ht="12.75">
      <c r="A379" s="138"/>
      <c r="B379" s="8">
        <v>18.54</v>
      </c>
      <c r="C379" s="9">
        <f t="shared" si="32"/>
        <v>156.7944</v>
      </c>
      <c r="D379" s="102">
        <v>2734840.6223691176</v>
      </c>
      <c r="E379" s="9">
        <f t="shared" si="33"/>
        <v>176.778</v>
      </c>
      <c r="F379" s="102">
        <v>2857738.9784260853</v>
      </c>
      <c r="G379" s="9">
        <f t="shared" si="34"/>
        <v>196.76159999999996</v>
      </c>
      <c r="H379" s="102">
        <v>2985365.949759186</v>
      </c>
      <c r="I379" s="4"/>
      <c r="J379" s="138"/>
      <c r="K379" s="9">
        <v>18.84</v>
      </c>
      <c r="L379" s="9">
        <f t="shared" si="35"/>
        <v>170.74800000000002</v>
      </c>
      <c r="M379" s="102">
        <v>2902583.7593607805</v>
      </c>
      <c r="N379" s="9">
        <f t="shared" si="36"/>
        <v>192.51</v>
      </c>
      <c r="O379" s="102">
        <v>3028085.385625885</v>
      </c>
      <c r="P379" s="9">
        <f t="shared" si="37"/>
        <v>214.27199999999996</v>
      </c>
      <c r="Q379" s="102">
        <v>3160281.848855175</v>
      </c>
      <c r="S379" s="93"/>
      <c r="T379" s="93"/>
      <c r="U379" s="10"/>
      <c r="V379" s="10"/>
      <c r="W379" s="93"/>
      <c r="X379" s="10"/>
      <c r="Y379" s="10"/>
      <c r="Z379" s="93"/>
    </row>
    <row r="380" spans="1:26" ht="12.75">
      <c r="A380" s="138"/>
      <c r="B380" s="8">
        <v>18.84</v>
      </c>
      <c r="C380" s="9">
        <f t="shared" si="32"/>
        <v>159.3648</v>
      </c>
      <c r="D380" s="102">
        <v>2775595.175131364</v>
      </c>
      <c r="E380" s="9">
        <f t="shared" si="33"/>
        <v>179.676</v>
      </c>
      <c r="F380" s="102">
        <v>2899980.211652487</v>
      </c>
      <c r="G380" s="9">
        <f t="shared" si="34"/>
        <v>199.98719999999997</v>
      </c>
      <c r="H380" s="102">
        <v>3029413.726293382</v>
      </c>
      <c r="I380" s="4"/>
      <c r="J380" s="138"/>
      <c r="K380" s="9">
        <v>19.139999999999997</v>
      </c>
      <c r="L380" s="9">
        <f t="shared" si="35"/>
        <v>173.502</v>
      </c>
      <c r="M380" s="102">
        <v>2945196.9279740797</v>
      </c>
      <c r="N380" s="9">
        <f t="shared" si="36"/>
        <v>195.61499999999998</v>
      </c>
      <c r="O380" s="102">
        <v>3072133.162160081</v>
      </c>
      <c r="P380" s="9">
        <f t="shared" si="37"/>
        <v>217.72799999999995</v>
      </c>
      <c r="Q380" s="102">
        <v>3206029.901443767</v>
      </c>
      <c r="S380" s="93"/>
      <c r="T380" s="93"/>
      <c r="U380" s="10"/>
      <c r="V380" s="10"/>
      <c r="W380" s="93"/>
      <c r="X380" s="10"/>
      <c r="Y380" s="10"/>
      <c r="Z380" s="93"/>
    </row>
    <row r="381" spans="1:26" ht="12.75">
      <c r="A381" s="138"/>
      <c r="B381" s="8">
        <v>19.139999999999997</v>
      </c>
      <c r="C381" s="9">
        <f t="shared" si="32"/>
        <v>161.93519999999998</v>
      </c>
      <c r="D381" s="102">
        <v>2816612.39292159</v>
      </c>
      <c r="E381" s="9">
        <f t="shared" si="33"/>
        <v>182.57399999999998</v>
      </c>
      <c r="F381" s="102">
        <v>2942380.845758986</v>
      </c>
      <c r="G381" s="9">
        <f t="shared" si="34"/>
        <v>203.21279999999996</v>
      </c>
      <c r="H381" s="102">
        <v>3073355.23557418</v>
      </c>
      <c r="I381" s="4"/>
      <c r="J381" s="138"/>
      <c r="K381" s="9">
        <v>19.439999999999998</v>
      </c>
      <c r="L381" s="9">
        <f t="shared" si="35"/>
        <v>176.25599999999997</v>
      </c>
      <c r="M381" s="102">
        <v>2987703.8293339796</v>
      </c>
      <c r="N381" s="9">
        <f t="shared" si="36"/>
        <v>198.71999999999997</v>
      </c>
      <c r="O381" s="102">
        <v>3116180.938694278</v>
      </c>
      <c r="P381" s="9">
        <f t="shared" si="37"/>
        <v>221.18399999999994</v>
      </c>
      <c r="Q381" s="102">
        <v>3251777.954032359</v>
      </c>
      <c r="S381" s="93"/>
      <c r="T381" s="93"/>
      <c r="U381" s="10"/>
      <c r="V381" s="10"/>
      <c r="W381" s="93"/>
      <c r="X381" s="10"/>
      <c r="Y381" s="10"/>
      <c r="Z381" s="93"/>
    </row>
    <row r="382" spans="1:26" ht="12.75">
      <c r="A382" s="138"/>
      <c r="B382" s="8">
        <v>19.439999999999998</v>
      </c>
      <c r="C382" s="9">
        <f t="shared" si="32"/>
        <v>164.50560000000002</v>
      </c>
      <c r="D382" s="102">
        <v>2857315.1039019977</v>
      </c>
      <c r="E382" s="9">
        <f t="shared" si="33"/>
        <v>185.47199999999998</v>
      </c>
      <c r="F382" s="102">
        <v>2984781.4798654867</v>
      </c>
      <c r="G382" s="9">
        <f t="shared" si="34"/>
        <v>206.43839999999997</v>
      </c>
      <c r="H382" s="102">
        <v>3117403.0121083762</v>
      </c>
      <c r="I382" s="4"/>
      <c r="J382" s="138"/>
      <c r="K382" s="9">
        <v>19.74</v>
      </c>
      <c r="L382" s="9">
        <f t="shared" si="35"/>
        <v>179.01</v>
      </c>
      <c r="M382" s="102">
        <v>3030263.8643205804</v>
      </c>
      <c r="N382" s="9">
        <f t="shared" si="36"/>
        <v>201.825</v>
      </c>
      <c r="O382" s="102">
        <v>3160281.848855175</v>
      </c>
      <c r="P382" s="9">
        <f t="shared" si="37"/>
        <v>224.63999999999996</v>
      </c>
      <c r="Q382" s="102">
        <v>3297526.0066209524</v>
      </c>
      <c r="S382" s="93"/>
      <c r="T382" s="93"/>
      <c r="U382" s="10"/>
      <c r="V382" s="10"/>
      <c r="W382" s="93"/>
      <c r="X382" s="10"/>
      <c r="Y382" s="10"/>
      <c r="Z382" s="93"/>
    </row>
    <row r="383" spans="1:26" ht="12.75">
      <c r="A383" s="138"/>
      <c r="B383" s="8">
        <v>19.74</v>
      </c>
      <c r="C383" s="9">
        <f t="shared" si="32"/>
        <v>167.07600000000002</v>
      </c>
      <c r="D383" s="102">
        <v>2898332.321692223</v>
      </c>
      <c r="E383" s="9">
        <f t="shared" si="33"/>
        <v>188.37</v>
      </c>
      <c r="F383" s="102">
        <v>3027022.713091887</v>
      </c>
      <c r="G383" s="9">
        <f t="shared" si="34"/>
        <v>209.664</v>
      </c>
      <c r="H383" s="102">
        <v>3161450.788642572</v>
      </c>
      <c r="I383" s="4"/>
      <c r="J383" s="138"/>
      <c r="K383" s="9">
        <v>20.04</v>
      </c>
      <c r="L383" s="9">
        <f t="shared" si="35"/>
        <v>181.764</v>
      </c>
      <c r="M383" s="102">
        <v>3072930.1665605796</v>
      </c>
      <c r="N383" s="9">
        <f t="shared" si="36"/>
        <v>204.93</v>
      </c>
      <c r="O383" s="102">
        <v>3204329.6253893706</v>
      </c>
      <c r="P383" s="9">
        <f t="shared" si="37"/>
        <v>228.09599999999998</v>
      </c>
      <c r="Q383" s="102">
        <v>3343274.0592095447</v>
      </c>
      <c r="S383" s="93"/>
      <c r="T383" s="93"/>
      <c r="U383" s="10"/>
      <c r="V383" s="10"/>
      <c r="W383" s="93"/>
      <c r="X383" s="10"/>
      <c r="Y383" s="10"/>
      <c r="Z383" s="93"/>
    </row>
    <row r="384" spans="1:26" ht="12.75">
      <c r="A384" s="138"/>
      <c r="B384" s="8">
        <v>20.04</v>
      </c>
      <c r="C384" s="9">
        <f t="shared" si="32"/>
        <v>169.64640000000003</v>
      </c>
      <c r="D384" s="102">
        <v>2939035.032672632</v>
      </c>
      <c r="E384" s="9">
        <f t="shared" si="33"/>
        <v>191.268</v>
      </c>
      <c r="F384" s="102">
        <v>3069582.7480784883</v>
      </c>
      <c r="G384" s="9">
        <f t="shared" si="34"/>
        <v>212.8896</v>
      </c>
      <c r="H384" s="102">
        <v>3205179.7634165683</v>
      </c>
      <c r="I384" s="4"/>
      <c r="J384" s="138"/>
      <c r="K384" s="9">
        <v>20.34</v>
      </c>
      <c r="L384" s="9">
        <f t="shared" si="35"/>
        <v>184.518</v>
      </c>
      <c r="M384" s="102">
        <v>3115490.20154718</v>
      </c>
      <c r="N384" s="9">
        <f t="shared" si="36"/>
        <v>208.035</v>
      </c>
      <c r="O384" s="102">
        <v>3248430.535550268</v>
      </c>
      <c r="P384" s="9">
        <f t="shared" si="37"/>
        <v>231.55199999999996</v>
      </c>
      <c r="Q384" s="102">
        <v>3389022.1117981365</v>
      </c>
      <c r="S384" s="93"/>
      <c r="T384" s="93"/>
      <c r="U384" s="10"/>
      <c r="V384" s="10"/>
      <c r="W384" s="93"/>
      <c r="X384" s="10"/>
      <c r="Y384" s="10"/>
      <c r="Z384" s="93"/>
    </row>
    <row r="385" spans="1:26" ht="12.75">
      <c r="A385" s="138"/>
      <c r="B385" s="8">
        <v>20.34</v>
      </c>
      <c r="C385" s="9">
        <f t="shared" si="32"/>
        <v>172.21680000000003</v>
      </c>
      <c r="D385" s="102">
        <v>2980052.2504628575</v>
      </c>
      <c r="E385" s="9">
        <f t="shared" si="33"/>
        <v>194.16600000000003</v>
      </c>
      <c r="F385" s="102">
        <v>3111717.7140514893</v>
      </c>
      <c r="G385" s="9">
        <f t="shared" si="34"/>
        <v>216.11520000000002</v>
      </c>
      <c r="H385" s="102">
        <v>3249546.341710966</v>
      </c>
      <c r="I385" s="4"/>
      <c r="J385" s="98"/>
      <c r="K385" s="94"/>
      <c r="L385" s="95"/>
      <c r="N385" s="95"/>
      <c r="P385" s="95"/>
      <c r="S385" s="93"/>
      <c r="T385" s="93"/>
      <c r="U385" s="10"/>
      <c r="V385" s="10"/>
      <c r="W385" s="93"/>
      <c r="X385" s="10"/>
      <c r="Y385" s="10"/>
      <c r="Z385" s="93"/>
    </row>
    <row r="386" spans="1:26" ht="12.75">
      <c r="A386" s="138"/>
      <c r="B386" s="8">
        <v>20.639999999999997</v>
      </c>
      <c r="C386" s="9">
        <f t="shared" si="32"/>
        <v>174.78719999999998</v>
      </c>
      <c r="D386" s="102">
        <v>3020806.8032251038</v>
      </c>
      <c r="E386" s="9">
        <f t="shared" si="33"/>
        <v>197.06399999999996</v>
      </c>
      <c r="F386" s="102">
        <v>3154118.348157989</v>
      </c>
      <c r="G386" s="9">
        <f t="shared" si="34"/>
        <v>219.34079999999994</v>
      </c>
      <c r="H386" s="102">
        <v>3293594.118245161</v>
      </c>
      <c r="I386" s="4"/>
      <c r="J386" s="98"/>
      <c r="K386" s="94"/>
      <c r="L386" s="95"/>
      <c r="N386" s="95"/>
      <c r="P386" s="95"/>
      <c r="S386" s="93"/>
      <c r="T386" s="93"/>
      <c r="U386" s="10"/>
      <c r="V386" s="10"/>
      <c r="W386" s="93"/>
      <c r="X386" s="10"/>
      <c r="Y386" s="10"/>
      <c r="Z386" s="93"/>
    </row>
    <row r="387" spans="1:26" ht="12.75">
      <c r="A387" s="138"/>
      <c r="B387" s="8">
        <v>20.939999999999998</v>
      </c>
      <c r="C387" s="9">
        <f t="shared" si="32"/>
        <v>177.3576</v>
      </c>
      <c r="D387" s="102">
        <v>3061772.1792334924</v>
      </c>
      <c r="E387" s="9">
        <f t="shared" si="33"/>
        <v>199.962</v>
      </c>
      <c r="F387" s="102">
        <v>3196359.5813843906</v>
      </c>
      <c r="G387" s="9">
        <f t="shared" si="34"/>
        <v>222.56639999999996</v>
      </c>
      <c r="H387" s="102">
        <v>3337695.028406058</v>
      </c>
      <c r="I387" s="4"/>
      <c r="J387" s="94"/>
      <c r="K387" s="94"/>
      <c r="L387" s="95"/>
      <c r="N387" s="95"/>
      <c r="P387" s="95"/>
      <c r="S387" s="93"/>
      <c r="T387" s="93"/>
      <c r="U387" s="10"/>
      <c r="V387" s="10"/>
      <c r="W387" s="93"/>
      <c r="X387" s="10"/>
      <c r="Y387" s="10"/>
      <c r="Z387" s="93"/>
    </row>
    <row r="388" spans="1:26" ht="12.75">
      <c r="A388" s="138"/>
      <c r="B388" s="8">
        <v>21.24</v>
      </c>
      <c r="C388" s="9">
        <f t="shared" si="32"/>
        <v>179.928</v>
      </c>
      <c r="D388" s="102">
        <v>3102526.731995738</v>
      </c>
      <c r="E388" s="9">
        <f t="shared" si="33"/>
        <v>202.85999999999999</v>
      </c>
      <c r="F388" s="102">
        <v>3238707.08186419</v>
      </c>
      <c r="G388" s="9">
        <f t="shared" si="34"/>
        <v>225.79199999999997</v>
      </c>
      <c r="H388" s="102">
        <v>3074311.640854777</v>
      </c>
      <c r="I388" s="4"/>
      <c r="J388" s="94"/>
      <c r="K388" s="94"/>
      <c r="L388" s="95"/>
      <c r="N388" s="95"/>
      <c r="P388" s="95"/>
      <c r="S388" s="93"/>
      <c r="T388" s="93"/>
      <c r="U388" s="10"/>
      <c r="V388" s="10"/>
      <c r="W388" s="93"/>
      <c r="X388" s="10"/>
      <c r="Y388" s="10"/>
      <c r="Z388" s="93"/>
    </row>
    <row r="389" spans="1:26" ht="12.75">
      <c r="A389" s="97"/>
      <c r="S389" s="93"/>
      <c r="T389" s="93"/>
      <c r="U389" s="10"/>
      <c r="V389" s="10"/>
      <c r="W389" s="93"/>
      <c r="X389" s="10"/>
      <c r="Y389" s="10"/>
      <c r="Z389" s="93"/>
    </row>
    <row r="390" spans="1:26" ht="12.75">
      <c r="A390" s="97"/>
      <c r="S390" s="93"/>
      <c r="T390" s="93"/>
      <c r="U390" s="10"/>
      <c r="V390" s="10"/>
      <c r="W390" s="93"/>
      <c r="X390" s="10"/>
      <c r="Y390" s="10"/>
      <c r="Z390" s="93"/>
    </row>
    <row r="391" spans="1:26" ht="12.75" customHeight="1">
      <c r="A391" s="130" t="s">
        <v>5</v>
      </c>
      <c r="B391" s="130"/>
      <c r="C391" s="131" t="s">
        <v>21</v>
      </c>
      <c r="D391" s="132"/>
      <c r="E391" s="131" t="s">
        <v>22</v>
      </c>
      <c r="F391" s="132"/>
      <c r="G391" s="131" t="s">
        <v>23</v>
      </c>
      <c r="H391" s="132"/>
      <c r="I391" s="4"/>
      <c r="J391" s="133" t="s">
        <v>5</v>
      </c>
      <c r="K391" s="130"/>
      <c r="L391" s="131" t="s">
        <v>21</v>
      </c>
      <c r="M391" s="132"/>
      <c r="N391" s="131" t="s">
        <v>22</v>
      </c>
      <c r="O391" s="132"/>
      <c r="P391" s="131" t="s">
        <v>23</v>
      </c>
      <c r="Q391" s="132"/>
      <c r="S391" s="93"/>
      <c r="T391" s="93"/>
      <c r="U391" s="10"/>
      <c r="V391" s="10"/>
      <c r="W391" s="93"/>
      <c r="X391" s="10"/>
      <c r="Y391" s="10"/>
      <c r="Z391" s="93"/>
    </row>
    <row r="392" spans="1:26" ht="12.75">
      <c r="A392" s="130"/>
      <c r="B392" s="130"/>
      <c r="C392" s="9" t="s">
        <v>9</v>
      </c>
      <c r="D392" s="102" t="s">
        <v>10</v>
      </c>
      <c r="E392" s="9" t="s">
        <v>9</v>
      </c>
      <c r="F392" s="102" t="s">
        <v>10</v>
      </c>
      <c r="G392" s="9" t="s">
        <v>9</v>
      </c>
      <c r="H392" s="102" t="s">
        <v>10</v>
      </c>
      <c r="I392" s="4"/>
      <c r="J392" s="133"/>
      <c r="K392" s="130"/>
      <c r="L392" s="9" t="s">
        <v>9</v>
      </c>
      <c r="M392" s="102" t="s">
        <v>10</v>
      </c>
      <c r="N392" s="9" t="s">
        <v>9</v>
      </c>
      <c r="O392" s="102" t="s">
        <v>10</v>
      </c>
      <c r="P392" s="9" t="s">
        <v>9</v>
      </c>
      <c r="Q392" s="102" t="s">
        <v>10</v>
      </c>
      <c r="S392" s="93"/>
      <c r="T392" s="93"/>
      <c r="U392" s="10"/>
      <c r="V392" s="10"/>
      <c r="W392" s="93"/>
      <c r="X392" s="10"/>
      <c r="Y392" s="10"/>
      <c r="Z392" s="93"/>
    </row>
    <row r="393" spans="1:26" ht="12.75">
      <c r="A393" s="138">
        <v>5.04</v>
      </c>
      <c r="B393" s="8">
        <v>5.04</v>
      </c>
      <c r="C393" s="9">
        <f>(5.04-0.24)*(B393-0.24)*(2.28-0.24)</f>
        <v>47.001599999999996</v>
      </c>
      <c r="D393" s="102">
        <v>990568.5745289797</v>
      </c>
      <c r="E393" s="9">
        <f>(5.04-0.24)*(B393-0.24)*(2.54-0.24)</f>
        <v>52.992</v>
      </c>
      <c r="F393" s="102">
        <v>1046732.4459875404</v>
      </c>
      <c r="G393" s="9">
        <f>(5.04-0.24)*(B393-0.24)*(2.8-0.24)</f>
        <v>58.98239999999999</v>
      </c>
      <c r="H393" s="102">
        <v>1102735.2885292093</v>
      </c>
      <c r="I393" s="4"/>
      <c r="J393" s="138">
        <v>5.34</v>
      </c>
      <c r="K393" s="9">
        <v>5.34</v>
      </c>
      <c r="L393" s="9">
        <f>(5.34-0.24)*(K393-0.24)*(2.28-0.24)</f>
        <v>53.060399999999994</v>
      </c>
      <c r="M393" s="102">
        <v>1081216.1697157598</v>
      </c>
      <c r="N393" s="9">
        <f>(5.34-0.24)*(K393-0.24)*(2.54-0.24)</f>
        <v>59.82299999999999</v>
      </c>
      <c r="O393" s="102">
        <v>1140938.366126419</v>
      </c>
      <c r="P393" s="9">
        <f>(5.34-0.24)*(K393-0.24)*(2.8-0.24)</f>
        <v>66.58559999999999</v>
      </c>
      <c r="Q393" s="102">
        <v>1200394.8944035792</v>
      </c>
      <c r="S393" s="93"/>
      <c r="T393" s="93"/>
      <c r="U393" s="10"/>
      <c r="V393" s="10"/>
      <c r="W393" s="93"/>
      <c r="X393" s="10"/>
      <c r="Y393" s="10"/>
      <c r="Z393" s="93"/>
    </row>
    <row r="394" spans="1:26" ht="12.75">
      <c r="A394" s="138"/>
      <c r="B394" s="8">
        <v>5.34</v>
      </c>
      <c r="C394" s="9">
        <f aca="true" t="shared" si="38" ref="C394:C444">(5.04-0.24)*(B394-0.24)*(2.28-0.24)</f>
        <v>49.93919999999999</v>
      </c>
      <c r="D394" s="102">
        <v>1034775.789961637</v>
      </c>
      <c r="E394" s="9">
        <f aca="true" t="shared" si="39" ref="E394:E444">(5.04-0.24)*(B394-0.24)*(2.54-0.24)</f>
        <v>56.30399999999999</v>
      </c>
      <c r="F394" s="102">
        <v>1092746.1667096326</v>
      </c>
      <c r="G394" s="9">
        <f aca="true" t="shared" si="40" ref="G394:G444">(5.04-0.24)*(B394-0.24)*(2.8-0.24)</f>
        <v>62.66879999999998</v>
      </c>
      <c r="H394" s="102">
        <v>1150714.9534391963</v>
      </c>
      <c r="I394" s="4"/>
      <c r="J394" s="138"/>
      <c r="K394" s="9">
        <v>5.64</v>
      </c>
      <c r="L394" s="9">
        <f aca="true" t="shared" si="41" ref="L394:L443">(5.34-0.24)*(K394-0.24)*(2.28-0.24)</f>
        <v>56.18159999999999</v>
      </c>
      <c r="M394" s="102">
        <v>1127814.36033155</v>
      </c>
      <c r="N394" s="9">
        <f aca="true" t="shared" si="42" ref="N394:N443">(5.34-0.24)*(K394-0.24)*(2.54-0.24)</f>
        <v>63.341999999999985</v>
      </c>
      <c r="O394" s="102">
        <v>1189183.6991699056</v>
      </c>
      <c r="P394" s="9">
        <f aca="true" t="shared" si="43" ref="P394:P443">(5.34-0.24)*(K394-0.24)*(2.8-0.24)</f>
        <v>70.50239999999998</v>
      </c>
      <c r="Q394" s="102">
        <v>1250287.3698747624</v>
      </c>
      <c r="S394" s="93"/>
      <c r="T394" s="93"/>
      <c r="U394" s="10"/>
      <c r="V394" s="10"/>
      <c r="W394" s="93"/>
      <c r="X394" s="10"/>
      <c r="Y394" s="10"/>
      <c r="Z394" s="93"/>
    </row>
    <row r="395" spans="1:26" ht="12.75">
      <c r="A395" s="138"/>
      <c r="B395" s="8">
        <v>5.64</v>
      </c>
      <c r="C395" s="9">
        <f t="shared" si="38"/>
        <v>52.876799999999996</v>
      </c>
      <c r="D395" s="102">
        <v>1079304.4244416899</v>
      </c>
      <c r="E395" s="9">
        <f t="shared" si="39"/>
        <v>59.61599999999999</v>
      </c>
      <c r="F395" s="102">
        <v>1138706.7538050243</v>
      </c>
      <c r="G395" s="9">
        <f t="shared" si="40"/>
        <v>66.35519999999998</v>
      </c>
      <c r="H395" s="102">
        <v>1198163.282082185</v>
      </c>
      <c r="I395" s="4"/>
      <c r="J395" s="138"/>
      <c r="K395" s="9">
        <v>5.94</v>
      </c>
      <c r="L395" s="9">
        <f t="shared" si="41"/>
        <v>59.302800000000005</v>
      </c>
      <c r="M395" s="102">
        <v>1174200.016440541</v>
      </c>
      <c r="N395" s="9">
        <f t="shared" si="42"/>
        <v>66.86099999999999</v>
      </c>
      <c r="O395" s="102">
        <v>1237429.0322133924</v>
      </c>
      <c r="P395" s="9">
        <f t="shared" si="43"/>
        <v>74.41919999999999</v>
      </c>
      <c r="Q395" s="102">
        <v>1299914.1772124455</v>
      </c>
      <c r="S395" s="93"/>
      <c r="T395" s="93"/>
      <c r="U395" s="10"/>
      <c r="V395" s="10"/>
      <c r="W395" s="93"/>
      <c r="X395" s="10"/>
      <c r="Y395" s="10"/>
      <c r="Z395" s="93"/>
    </row>
    <row r="396" spans="1:26" ht="12.75">
      <c r="A396" s="138"/>
      <c r="B396" s="8">
        <v>5.94</v>
      </c>
      <c r="C396" s="9">
        <f t="shared" si="38"/>
        <v>55.8144</v>
      </c>
      <c r="D396" s="102">
        <v>1123615.323438023</v>
      </c>
      <c r="E396" s="9">
        <f t="shared" si="39"/>
        <v>62.928</v>
      </c>
      <c r="F396" s="102">
        <v>1184720.4745271164</v>
      </c>
      <c r="G396" s="9">
        <f t="shared" si="40"/>
        <v>70.04159999999999</v>
      </c>
      <c r="H396" s="102">
        <v>1246142.9469921722</v>
      </c>
      <c r="I396" s="4"/>
      <c r="J396" s="138"/>
      <c r="K396" s="9">
        <v>6.24</v>
      </c>
      <c r="L396" s="9">
        <f t="shared" si="41"/>
        <v>62.424</v>
      </c>
      <c r="M396" s="102">
        <v>1220691.939802932</v>
      </c>
      <c r="N396" s="9">
        <f t="shared" si="42"/>
        <v>70.38</v>
      </c>
      <c r="O396" s="102">
        <v>1285568.0980034792</v>
      </c>
      <c r="P396" s="9">
        <f t="shared" si="43"/>
        <v>78.33599999999998</v>
      </c>
      <c r="Q396" s="102">
        <v>1349434.7172967296</v>
      </c>
      <c r="S396" s="93"/>
      <c r="T396" s="93"/>
      <c r="U396" s="10"/>
      <c r="V396" s="10"/>
      <c r="W396" s="93"/>
      <c r="X396" s="10"/>
      <c r="Y396" s="10"/>
      <c r="Z396" s="93"/>
    </row>
    <row r="397" spans="1:26" ht="12.75">
      <c r="A397" s="138"/>
      <c r="B397" s="8">
        <v>6.24</v>
      </c>
      <c r="C397" s="9">
        <f t="shared" si="38"/>
        <v>58.751999999999995</v>
      </c>
      <c r="D397" s="102">
        <v>1306333.4115854485</v>
      </c>
      <c r="E397" s="9">
        <f t="shared" si="39"/>
        <v>66.24</v>
      </c>
      <c r="F397" s="102">
        <v>1230734.1952492082</v>
      </c>
      <c r="G397" s="9">
        <f t="shared" si="40"/>
        <v>73.72799999999998</v>
      </c>
      <c r="H397" s="102">
        <v>1293644.4092618604</v>
      </c>
      <c r="I397" s="4"/>
      <c r="J397" s="138"/>
      <c r="K397" s="9">
        <v>6.54</v>
      </c>
      <c r="L397" s="9">
        <f t="shared" si="41"/>
        <v>65.5452</v>
      </c>
      <c r="M397" s="102">
        <v>1267290.1304187225</v>
      </c>
      <c r="N397" s="9">
        <f t="shared" si="42"/>
        <v>73.89899999999999</v>
      </c>
      <c r="O397" s="102">
        <v>1333972.8319270653</v>
      </c>
      <c r="P397" s="9">
        <f t="shared" si="43"/>
        <v>82.25279999999998</v>
      </c>
      <c r="Q397" s="102">
        <v>1399061.5246344125</v>
      </c>
      <c r="S397" s="93"/>
      <c r="T397" s="93"/>
      <c r="U397" s="10"/>
      <c r="V397" s="10"/>
      <c r="W397" s="93"/>
      <c r="X397" s="10"/>
      <c r="Y397" s="10"/>
      <c r="Z397" s="93"/>
    </row>
    <row r="398" spans="1:26" ht="12.75">
      <c r="A398" s="138"/>
      <c r="B398" s="8">
        <v>6.54</v>
      </c>
      <c r="C398" s="9">
        <f t="shared" si="38"/>
        <v>61.6896</v>
      </c>
      <c r="D398" s="102">
        <v>1212351.173350733</v>
      </c>
      <c r="E398" s="9">
        <f t="shared" si="39"/>
        <v>69.55199999999999</v>
      </c>
      <c r="F398" s="102">
        <v>1277066.717731499</v>
      </c>
      <c r="G398" s="9">
        <f t="shared" si="40"/>
        <v>77.41439999999999</v>
      </c>
      <c r="H398" s="102">
        <v>1341358.406038348</v>
      </c>
      <c r="I398" s="4"/>
      <c r="J398" s="138"/>
      <c r="K398" s="9">
        <v>6.84</v>
      </c>
      <c r="L398" s="9">
        <f t="shared" si="41"/>
        <v>68.6664</v>
      </c>
      <c r="M398" s="102">
        <v>1313675.7865277135</v>
      </c>
      <c r="N398" s="9">
        <f t="shared" si="42"/>
        <v>77.41799999999999</v>
      </c>
      <c r="O398" s="102">
        <v>1381952.4968370527</v>
      </c>
      <c r="P398" s="9">
        <f t="shared" si="43"/>
        <v>86.16959999999997</v>
      </c>
      <c r="Q398" s="102">
        <v>1448741.4655987965</v>
      </c>
      <c r="S398" s="93"/>
      <c r="T398" s="93"/>
      <c r="U398" s="10"/>
      <c r="V398" s="10"/>
      <c r="W398" s="93"/>
      <c r="X398" s="10"/>
      <c r="Y398" s="10"/>
      <c r="Z398" s="93"/>
    </row>
    <row r="399" spans="1:26" ht="12.75">
      <c r="A399" s="138"/>
      <c r="B399" s="8">
        <v>6.84</v>
      </c>
      <c r="C399" s="9">
        <f t="shared" si="38"/>
        <v>64.62719999999999</v>
      </c>
      <c r="D399" s="102">
        <v>1256717.3702476937</v>
      </c>
      <c r="E399" s="9">
        <f t="shared" si="39"/>
        <v>72.86399999999999</v>
      </c>
      <c r="F399" s="102">
        <v>1323080.4384535914</v>
      </c>
      <c r="G399" s="9">
        <f t="shared" si="40"/>
        <v>81.10079999999998</v>
      </c>
      <c r="H399" s="102">
        <v>1389019.2691881363</v>
      </c>
      <c r="I399" s="4"/>
      <c r="J399" s="138"/>
      <c r="K399" s="9">
        <v>7.14</v>
      </c>
      <c r="L399" s="9">
        <f t="shared" si="41"/>
        <v>71.7876</v>
      </c>
      <c r="M399" s="102">
        <v>1360167.7098901041</v>
      </c>
      <c r="N399" s="9">
        <f t="shared" si="42"/>
        <v>80.93699999999998</v>
      </c>
      <c r="O399" s="102">
        <v>1430197.8298805396</v>
      </c>
      <c r="P399" s="9">
        <f t="shared" si="43"/>
        <v>90.08639999999998</v>
      </c>
      <c r="Q399" s="102">
        <v>1498368.2729364794</v>
      </c>
      <c r="S399" s="93"/>
      <c r="T399" s="93"/>
      <c r="U399" s="10"/>
      <c r="V399" s="10"/>
      <c r="W399" s="93"/>
      <c r="X399" s="10"/>
      <c r="Y399" s="10"/>
      <c r="Z399" s="93"/>
    </row>
    <row r="400" spans="1:26" ht="12.75">
      <c r="A400" s="138"/>
      <c r="B400" s="8">
        <v>7.14</v>
      </c>
      <c r="C400" s="9">
        <f t="shared" si="38"/>
        <v>67.56479999999999</v>
      </c>
      <c r="D400" s="102">
        <v>1301349.688291422</v>
      </c>
      <c r="E400" s="9">
        <f t="shared" si="39"/>
        <v>76.17599999999999</v>
      </c>
      <c r="F400" s="102">
        <v>1368828.4910421835</v>
      </c>
      <c r="G400" s="9">
        <f t="shared" si="40"/>
        <v>84.78719999999998</v>
      </c>
      <c r="H400" s="102">
        <v>1436733.265964624</v>
      </c>
      <c r="I400" s="4"/>
      <c r="J400" s="138"/>
      <c r="K400" s="9">
        <v>7.44</v>
      </c>
      <c r="L400" s="9">
        <f t="shared" si="41"/>
        <v>74.9088</v>
      </c>
      <c r="M400" s="102">
        <v>1406765.9005058943</v>
      </c>
      <c r="N400" s="9">
        <f t="shared" si="42"/>
        <v>84.45599999999999</v>
      </c>
      <c r="O400" s="102">
        <v>1478443.1629240261</v>
      </c>
      <c r="P400" s="9">
        <f t="shared" si="43"/>
        <v>94.00319999999998</v>
      </c>
      <c r="Q400" s="102">
        <v>1548207.6147809625</v>
      </c>
      <c r="S400" s="93"/>
      <c r="T400" s="93"/>
      <c r="U400" s="10"/>
      <c r="V400" s="10"/>
      <c r="W400" s="93"/>
      <c r="X400" s="10"/>
      <c r="Y400" s="10"/>
      <c r="Z400" s="93"/>
    </row>
    <row r="401" spans="1:26" ht="12.75">
      <c r="A401" s="138"/>
      <c r="B401" s="8">
        <v>7.44</v>
      </c>
      <c r="C401" s="9">
        <f t="shared" si="38"/>
        <v>70.50240000000001</v>
      </c>
      <c r="D401" s="102">
        <v>1345660.5872877555</v>
      </c>
      <c r="E401" s="9">
        <f t="shared" si="39"/>
        <v>79.488</v>
      </c>
      <c r="F401" s="102">
        <v>1415001.612644375</v>
      </c>
      <c r="G401" s="9">
        <f t="shared" si="40"/>
        <v>88.47359999999999</v>
      </c>
      <c r="H401" s="102">
        <v>1484606.6636212124</v>
      </c>
      <c r="I401" s="4"/>
      <c r="J401" s="138"/>
      <c r="K401" s="9">
        <v>7.74</v>
      </c>
      <c r="L401" s="9">
        <f t="shared" si="41"/>
        <v>78.03</v>
      </c>
      <c r="M401" s="102">
        <v>1453151.5566148858</v>
      </c>
      <c r="N401" s="9">
        <f t="shared" si="42"/>
        <v>87.975</v>
      </c>
      <c r="O401" s="102">
        <v>1526582.2287141124</v>
      </c>
      <c r="P401" s="9">
        <f t="shared" si="43"/>
        <v>97.91999999999999</v>
      </c>
      <c r="Q401" s="102">
        <v>1597834.4221186456</v>
      </c>
      <c r="S401" s="93"/>
      <c r="T401" s="93"/>
      <c r="U401" s="10"/>
      <c r="V401" s="10"/>
      <c r="W401" s="93"/>
      <c r="X401" s="10"/>
      <c r="Y401" s="10"/>
      <c r="Z401" s="93"/>
    </row>
    <row r="402" spans="1:26" ht="12.75">
      <c r="A402" s="138"/>
      <c r="B402" s="8">
        <v>7.74</v>
      </c>
      <c r="C402" s="9">
        <f t="shared" si="38"/>
        <v>73.44</v>
      </c>
      <c r="D402" s="102">
        <v>1390030.2403035052</v>
      </c>
      <c r="E402" s="9">
        <f t="shared" si="39"/>
        <v>82.8</v>
      </c>
      <c r="F402" s="102">
        <v>1460962.1997397672</v>
      </c>
      <c r="G402" s="9">
        <f t="shared" si="40"/>
        <v>92.15999999999998</v>
      </c>
      <c r="H402" s="102">
        <v>1532161.2595176</v>
      </c>
      <c r="I402" s="4"/>
      <c r="J402" s="138"/>
      <c r="K402" s="9">
        <v>8.04</v>
      </c>
      <c r="L402" s="9">
        <f t="shared" si="41"/>
        <v>81.15119999999999</v>
      </c>
      <c r="M402" s="102">
        <v>1499643.479977276</v>
      </c>
      <c r="N402" s="9">
        <f t="shared" si="42"/>
        <v>91.49399999999999</v>
      </c>
      <c r="O402" s="102">
        <v>1574774.4281308998</v>
      </c>
      <c r="P402" s="9">
        <f t="shared" si="43"/>
        <v>101.83679999999997</v>
      </c>
      <c r="Q402" s="102">
        <v>1647514.363083029</v>
      </c>
      <c r="S402" s="93"/>
      <c r="T402" s="93"/>
      <c r="U402" s="10"/>
      <c r="V402" s="10"/>
      <c r="W402" s="93"/>
      <c r="X402" s="10"/>
      <c r="Y402" s="10"/>
      <c r="Z402" s="93"/>
    </row>
    <row r="403" spans="1:26" ht="12.75">
      <c r="A403" s="138"/>
      <c r="B403" s="8">
        <v>8.04</v>
      </c>
      <c r="C403" s="9">
        <f t="shared" si="38"/>
        <v>76.37759999999999</v>
      </c>
      <c r="D403" s="102">
        <v>1434396.4372004655</v>
      </c>
      <c r="E403" s="9">
        <f t="shared" si="39"/>
        <v>86.11199999999997</v>
      </c>
      <c r="F403" s="102">
        <v>1507188.454968659</v>
      </c>
      <c r="G403" s="9">
        <f t="shared" si="40"/>
        <v>95.84639999999996</v>
      </c>
      <c r="H403" s="102">
        <v>1579981.523547488</v>
      </c>
      <c r="I403" s="4"/>
      <c r="J403" s="138"/>
      <c r="K403" s="9">
        <v>8.34</v>
      </c>
      <c r="L403" s="9">
        <f t="shared" si="41"/>
        <v>84.27239999999999</v>
      </c>
      <c r="M403" s="102">
        <v>1546082.2697129673</v>
      </c>
      <c r="N403" s="9">
        <f t="shared" si="42"/>
        <v>95.01299999999998</v>
      </c>
      <c r="O403" s="102">
        <v>1622966.6275476865</v>
      </c>
      <c r="P403" s="9">
        <f t="shared" si="43"/>
        <v>105.75359999999998</v>
      </c>
      <c r="Q403" s="102">
        <v>1697141.1704207123</v>
      </c>
      <c r="S403" s="93"/>
      <c r="T403" s="93"/>
      <c r="U403" s="10"/>
      <c r="V403" s="10"/>
      <c r="W403" s="93"/>
      <c r="X403" s="10"/>
      <c r="Y403" s="10"/>
      <c r="Z403" s="93"/>
    </row>
    <row r="404" spans="1:26" ht="12.75">
      <c r="A404" s="138"/>
      <c r="B404" s="8">
        <v>8.34</v>
      </c>
      <c r="C404" s="9">
        <f t="shared" si="38"/>
        <v>79.31519999999999</v>
      </c>
      <c r="D404" s="102">
        <v>1478762.634097426</v>
      </c>
      <c r="E404" s="9">
        <f t="shared" si="39"/>
        <v>89.42399999999998</v>
      </c>
      <c r="F404" s="102">
        <v>1553202.1756907513</v>
      </c>
      <c r="G404" s="9">
        <f t="shared" si="40"/>
        <v>99.53279999999997</v>
      </c>
      <c r="H404" s="102">
        <v>1627695.5203239752</v>
      </c>
      <c r="I404" s="4"/>
      <c r="J404" s="138"/>
      <c r="K404" s="9">
        <v>8.64</v>
      </c>
      <c r="L404" s="9">
        <f t="shared" si="41"/>
        <v>87.39359999999999</v>
      </c>
      <c r="M404" s="102">
        <v>1592627.326702058</v>
      </c>
      <c r="N404" s="9">
        <f t="shared" si="42"/>
        <v>98.53199999999998</v>
      </c>
      <c r="O404" s="102">
        <v>1671211.9605911735</v>
      </c>
      <c r="P404" s="9">
        <f t="shared" si="43"/>
        <v>109.67039999999997</v>
      </c>
      <c r="Q404" s="102">
        <v>1746821.1113850959</v>
      </c>
      <c r="S404" s="93"/>
      <c r="T404" s="93"/>
      <c r="U404" s="10"/>
      <c r="V404" s="10"/>
      <c r="W404" s="93"/>
      <c r="X404" s="10"/>
      <c r="Y404" s="10"/>
      <c r="Z404" s="93"/>
    </row>
    <row r="405" spans="1:26" ht="12.75">
      <c r="A405" s="138"/>
      <c r="B405" s="8">
        <v>8.64</v>
      </c>
      <c r="C405" s="9">
        <f t="shared" si="38"/>
        <v>82.25280000000001</v>
      </c>
      <c r="D405" s="102">
        <v>1523394.9521411548</v>
      </c>
      <c r="E405" s="9">
        <f t="shared" si="39"/>
        <v>92.73599999999999</v>
      </c>
      <c r="F405" s="102">
        <v>1599269.0300395424</v>
      </c>
      <c r="G405" s="9">
        <f t="shared" si="40"/>
        <v>103.21919999999999</v>
      </c>
      <c r="H405" s="102">
        <v>1675409.5171004634</v>
      </c>
      <c r="I405" s="4"/>
      <c r="J405" s="138"/>
      <c r="K405" s="9">
        <v>8.94</v>
      </c>
      <c r="L405" s="9">
        <f t="shared" si="41"/>
        <v>90.51479999999998</v>
      </c>
      <c r="M405" s="102">
        <v>1639119.2500644487</v>
      </c>
      <c r="N405" s="9">
        <f t="shared" si="42"/>
        <v>102.05099999999997</v>
      </c>
      <c r="O405" s="102">
        <v>1719457.2936346598</v>
      </c>
      <c r="P405" s="9">
        <f t="shared" si="43"/>
        <v>113.58719999999995</v>
      </c>
      <c r="Q405" s="102">
        <v>1796447.918722779</v>
      </c>
      <c r="S405" s="93"/>
      <c r="T405" s="93"/>
      <c r="U405" s="10"/>
      <c r="V405" s="10"/>
      <c r="W405" s="93"/>
      <c r="X405" s="10"/>
      <c r="Y405" s="10"/>
      <c r="Z405" s="93"/>
    </row>
    <row r="406" spans="1:26" ht="12.75">
      <c r="A406" s="138"/>
      <c r="B406" s="8">
        <v>8.94</v>
      </c>
      <c r="C406" s="9">
        <f t="shared" si="38"/>
        <v>85.1904</v>
      </c>
      <c r="D406" s="102">
        <v>1567709.3072562772</v>
      </c>
      <c r="E406" s="9">
        <f t="shared" si="39"/>
        <v>96.04799999999999</v>
      </c>
      <c r="F406" s="102">
        <v>1645282.7507616342</v>
      </c>
      <c r="G406" s="9">
        <f t="shared" si="40"/>
        <v>106.90559999999998</v>
      </c>
      <c r="H406" s="102">
        <v>1723123.5138769506</v>
      </c>
      <c r="I406" s="4"/>
      <c r="J406" s="138"/>
      <c r="K406" s="9">
        <v>9.24</v>
      </c>
      <c r="L406" s="9">
        <f t="shared" si="41"/>
        <v>93.636</v>
      </c>
      <c r="M406" s="102">
        <v>1685558.0398001398</v>
      </c>
      <c r="N406" s="9">
        <f t="shared" si="42"/>
        <v>105.57</v>
      </c>
      <c r="O406" s="102">
        <v>1767490.0921713465</v>
      </c>
      <c r="P406" s="9">
        <f t="shared" si="43"/>
        <v>117.50399999999998</v>
      </c>
      <c r="Q406" s="102">
        <v>1846127.8596871614</v>
      </c>
      <c r="S406" s="93"/>
      <c r="T406" s="93"/>
      <c r="U406" s="10"/>
      <c r="V406" s="10"/>
      <c r="W406" s="93"/>
      <c r="X406" s="10"/>
      <c r="Y406" s="10"/>
      <c r="Z406" s="93"/>
    </row>
    <row r="407" spans="1:26" ht="12.75">
      <c r="A407" s="138"/>
      <c r="B407" s="8">
        <v>9.24</v>
      </c>
      <c r="C407" s="9">
        <f t="shared" si="38"/>
        <v>88.12799999999999</v>
      </c>
      <c r="D407" s="102">
        <v>1611916.522688934</v>
      </c>
      <c r="E407" s="9">
        <f t="shared" si="39"/>
        <v>99.35999999999999</v>
      </c>
      <c r="F407" s="102">
        <v>1691296.471483726</v>
      </c>
      <c r="G407" s="9">
        <f t="shared" si="40"/>
        <v>110.59199999999997</v>
      </c>
      <c r="H407" s="102">
        <v>1770784.3770267388</v>
      </c>
      <c r="I407" s="4"/>
      <c r="J407" s="138"/>
      <c r="K407" s="9">
        <v>9.540000000000001</v>
      </c>
      <c r="L407" s="9">
        <f t="shared" si="41"/>
        <v>96.7572</v>
      </c>
      <c r="M407" s="102">
        <v>1732049.9631625311</v>
      </c>
      <c r="N407" s="9">
        <f t="shared" si="42"/>
        <v>109.08899999999998</v>
      </c>
      <c r="O407" s="102">
        <v>1815735.4252148333</v>
      </c>
      <c r="P407" s="9">
        <f t="shared" si="43"/>
        <v>121.42079999999999</v>
      </c>
      <c r="Q407" s="102">
        <v>1895754.6670248453</v>
      </c>
      <c r="S407" s="93"/>
      <c r="T407" s="93"/>
      <c r="U407" s="10"/>
      <c r="V407" s="10"/>
      <c r="W407" s="93"/>
      <c r="X407" s="10"/>
      <c r="Y407" s="10"/>
      <c r="Z407" s="93"/>
    </row>
    <row r="408" spans="1:26" ht="12.75">
      <c r="A408" s="138"/>
      <c r="B408" s="8">
        <v>9.540000000000001</v>
      </c>
      <c r="C408" s="9">
        <f t="shared" si="38"/>
        <v>91.0656</v>
      </c>
      <c r="D408" s="102">
        <v>1656227.4216852675</v>
      </c>
      <c r="E408" s="9">
        <f t="shared" si="39"/>
        <v>102.672</v>
      </c>
      <c r="F408" s="102">
        <v>1737310.1922058184</v>
      </c>
      <c r="G408" s="9">
        <f t="shared" si="40"/>
        <v>114.27839999999999</v>
      </c>
      <c r="H408" s="102">
        <v>1818498.3738032267</v>
      </c>
      <c r="I408" s="4"/>
      <c r="J408" s="138"/>
      <c r="K408" s="9">
        <v>9.84</v>
      </c>
      <c r="L408" s="9">
        <f t="shared" si="41"/>
        <v>99.87839999999998</v>
      </c>
      <c r="M408" s="102">
        <v>1778595.0201516205</v>
      </c>
      <c r="N408" s="9">
        <f t="shared" si="42"/>
        <v>112.60799999999998</v>
      </c>
      <c r="O408" s="102">
        <v>1863980.7582583204</v>
      </c>
      <c r="P408" s="9">
        <f t="shared" si="43"/>
        <v>125.33759999999997</v>
      </c>
      <c r="Q408" s="102">
        <v>1945434.607989228</v>
      </c>
      <c r="S408" s="93"/>
      <c r="T408" s="93"/>
      <c r="U408" s="10"/>
      <c r="V408" s="10"/>
      <c r="W408" s="93"/>
      <c r="X408" s="10"/>
      <c r="Y408" s="10"/>
      <c r="Z408" s="93"/>
    </row>
    <row r="409" spans="1:26" ht="12.75">
      <c r="A409" s="138"/>
      <c r="B409" s="8">
        <v>9.84</v>
      </c>
      <c r="C409" s="9">
        <f t="shared" si="38"/>
        <v>94.00319999999999</v>
      </c>
      <c r="D409" s="102">
        <v>1700541.7768003903</v>
      </c>
      <c r="E409" s="9">
        <f t="shared" si="39"/>
        <v>105.984</v>
      </c>
      <c r="F409" s="102">
        <v>1783217.64567451</v>
      </c>
      <c r="G409" s="9">
        <f t="shared" si="40"/>
        <v>117.96479999999998</v>
      </c>
      <c r="H409" s="102">
        <v>1866212.3705797154</v>
      </c>
      <c r="I409" s="4"/>
      <c r="J409" s="138"/>
      <c r="K409" s="9">
        <v>10.14</v>
      </c>
      <c r="L409" s="9">
        <f t="shared" si="41"/>
        <v>102.99959999999999</v>
      </c>
      <c r="M409" s="102">
        <v>1825033.809887312</v>
      </c>
      <c r="N409" s="9">
        <f t="shared" si="42"/>
        <v>116.12699999999998</v>
      </c>
      <c r="O409" s="102">
        <v>1912226.091301806</v>
      </c>
      <c r="P409" s="9">
        <f t="shared" si="43"/>
        <v>129.25439999999998</v>
      </c>
      <c r="Q409" s="102">
        <v>1995061.4153269122</v>
      </c>
      <c r="S409" s="93"/>
      <c r="T409" s="93"/>
      <c r="U409" s="10"/>
      <c r="V409" s="10"/>
      <c r="W409" s="93"/>
      <c r="X409" s="10"/>
      <c r="Y409" s="10"/>
      <c r="Z409" s="93"/>
    </row>
    <row r="410" spans="1:26" ht="12.75">
      <c r="A410" s="138"/>
      <c r="B410" s="8">
        <v>10.14</v>
      </c>
      <c r="C410" s="9">
        <f t="shared" si="38"/>
        <v>96.94080000000001</v>
      </c>
      <c r="D410" s="102">
        <v>1745281.2345265842</v>
      </c>
      <c r="E410" s="9">
        <f t="shared" si="39"/>
        <v>109.29599999999999</v>
      </c>
      <c r="F410" s="102">
        <v>1829231.3663966018</v>
      </c>
      <c r="G410" s="9">
        <f t="shared" si="40"/>
        <v>121.65119999999999</v>
      </c>
      <c r="H410" s="102">
        <v>1913926.3673562033</v>
      </c>
      <c r="I410" s="4"/>
      <c r="J410" s="138"/>
      <c r="K410" s="9">
        <v>10.44</v>
      </c>
      <c r="L410" s="9">
        <f t="shared" si="41"/>
        <v>106.12079999999999</v>
      </c>
      <c r="M410" s="102">
        <v>1871525.7332497025</v>
      </c>
      <c r="N410" s="9">
        <f t="shared" si="42"/>
        <v>119.64599999999999</v>
      </c>
      <c r="O410" s="102">
        <v>1960312.0234651933</v>
      </c>
      <c r="P410" s="9">
        <f t="shared" si="43"/>
        <v>133.17119999999997</v>
      </c>
      <c r="Q410" s="102">
        <v>2044741.3562912953</v>
      </c>
      <c r="S410" s="93"/>
      <c r="T410" s="93"/>
      <c r="U410" s="10"/>
      <c r="V410" s="10"/>
      <c r="W410" s="93"/>
      <c r="X410" s="10"/>
      <c r="Y410" s="10"/>
      <c r="Z410" s="93"/>
    </row>
    <row r="411" spans="1:26" ht="12.75">
      <c r="A411" s="138"/>
      <c r="B411" s="8">
        <v>10.44</v>
      </c>
      <c r="C411" s="9">
        <f t="shared" si="38"/>
        <v>99.87839999999998</v>
      </c>
      <c r="D411" s="102">
        <v>1789540.291741079</v>
      </c>
      <c r="E411" s="9">
        <f t="shared" si="39"/>
        <v>112.60799999999998</v>
      </c>
      <c r="F411" s="102">
        <v>1875138.8198652938</v>
      </c>
      <c r="G411" s="9">
        <f t="shared" si="40"/>
        <v>125.33759999999997</v>
      </c>
      <c r="H411" s="102">
        <v>1961587.2305059903</v>
      </c>
      <c r="I411" s="4"/>
      <c r="J411" s="138"/>
      <c r="K411" s="9">
        <v>10.74</v>
      </c>
      <c r="L411" s="9">
        <f t="shared" si="41"/>
        <v>109.24199999999999</v>
      </c>
      <c r="M411" s="102">
        <v>1918070.7902387928</v>
      </c>
      <c r="N411" s="9">
        <f t="shared" si="42"/>
        <v>123.16499999999998</v>
      </c>
      <c r="O411" s="102">
        <v>2008451.0892552803</v>
      </c>
      <c r="P411" s="9">
        <f t="shared" si="43"/>
        <v>137.08799999999997</v>
      </c>
      <c r="Q411" s="102">
        <v>2094368.163628979</v>
      </c>
      <c r="S411" s="93"/>
      <c r="T411" s="93"/>
      <c r="U411" s="10"/>
      <c r="V411" s="10"/>
      <c r="W411" s="93"/>
      <c r="X411" s="10"/>
      <c r="Y411" s="10"/>
      <c r="Z411" s="93"/>
    </row>
    <row r="412" spans="1:26" ht="12.75">
      <c r="A412" s="138"/>
      <c r="B412" s="8">
        <v>10.74</v>
      </c>
      <c r="C412" s="9">
        <f t="shared" si="38"/>
        <v>102.816</v>
      </c>
      <c r="D412" s="102">
        <v>1833854.6468562018</v>
      </c>
      <c r="E412" s="9">
        <f t="shared" si="39"/>
        <v>115.91999999999999</v>
      </c>
      <c r="F412" s="102">
        <v>1921152.5405873854</v>
      </c>
      <c r="G412" s="9">
        <f t="shared" si="40"/>
        <v>129.02399999999997</v>
      </c>
      <c r="H412" s="102">
        <v>2009301.2272824792</v>
      </c>
      <c r="I412" s="4"/>
      <c r="J412" s="138"/>
      <c r="K412" s="9">
        <v>11.040000000000001</v>
      </c>
      <c r="L412" s="9">
        <f t="shared" si="41"/>
        <v>112.36319999999999</v>
      </c>
      <c r="M412" s="102">
        <v>1964403.3127210843</v>
      </c>
      <c r="N412" s="9">
        <f t="shared" si="42"/>
        <v>126.68399999999998</v>
      </c>
      <c r="O412" s="102">
        <v>2056749.555925467</v>
      </c>
      <c r="P412" s="9">
        <f t="shared" si="43"/>
        <v>141.00479999999996</v>
      </c>
      <c r="Q412" s="102">
        <v>2144048.104593362</v>
      </c>
      <c r="S412" s="93"/>
      <c r="T412" s="93"/>
      <c r="U412" s="10"/>
      <c r="V412" s="10"/>
      <c r="W412" s="93"/>
      <c r="X412" s="10"/>
      <c r="Y412" s="10"/>
      <c r="Z412" s="93"/>
    </row>
    <row r="413" spans="1:26" ht="12.75">
      <c r="A413" s="138"/>
      <c r="B413" s="8">
        <v>11.040000000000001</v>
      </c>
      <c r="C413" s="9">
        <f t="shared" si="38"/>
        <v>105.7536</v>
      </c>
      <c r="D413" s="102">
        <v>1878113.7040706966</v>
      </c>
      <c r="E413" s="9">
        <f t="shared" si="39"/>
        <v>119.232</v>
      </c>
      <c r="F413" s="102">
        <v>1967166.2613094777</v>
      </c>
      <c r="G413" s="9">
        <f t="shared" si="40"/>
        <v>132.7104</v>
      </c>
      <c r="H413" s="102">
        <v>2057015.2240589657</v>
      </c>
      <c r="I413" s="4"/>
      <c r="J413" s="138"/>
      <c r="K413" s="9">
        <v>11.34</v>
      </c>
      <c r="L413" s="9">
        <f t="shared" si="41"/>
        <v>115.48439999999998</v>
      </c>
      <c r="M413" s="102">
        <v>2011001.503336875</v>
      </c>
      <c r="N413" s="9">
        <f t="shared" si="42"/>
        <v>130.20299999999997</v>
      </c>
      <c r="O413" s="102">
        <v>2104994.888968954</v>
      </c>
      <c r="P413" s="9">
        <f t="shared" si="43"/>
        <v>144.92159999999996</v>
      </c>
      <c r="Q413" s="102">
        <v>2193674.911931046</v>
      </c>
      <c r="S413" s="93"/>
      <c r="T413" s="93"/>
      <c r="U413" s="10"/>
      <c r="V413" s="10"/>
      <c r="W413" s="93"/>
      <c r="X413" s="10"/>
      <c r="Y413" s="10"/>
      <c r="Z413" s="93"/>
    </row>
    <row r="414" spans="1:26" ht="12.75">
      <c r="A414" s="138"/>
      <c r="B414" s="8">
        <v>11.34</v>
      </c>
      <c r="C414" s="9">
        <f t="shared" si="38"/>
        <v>108.6912</v>
      </c>
      <c r="D414" s="102">
        <v>1922376.2174039816</v>
      </c>
      <c r="E414" s="9">
        <f t="shared" si="39"/>
        <v>122.54399999999998</v>
      </c>
      <c r="F414" s="102">
        <v>2013233.1156582697</v>
      </c>
      <c r="G414" s="9">
        <f t="shared" si="40"/>
        <v>136.39679999999996</v>
      </c>
      <c r="H414" s="102">
        <v>2104729.2208354548</v>
      </c>
      <c r="I414" s="4"/>
      <c r="J414" s="138"/>
      <c r="K414" s="9">
        <v>11.64</v>
      </c>
      <c r="L414" s="9">
        <f t="shared" si="41"/>
        <v>118.60560000000001</v>
      </c>
      <c r="M414" s="102">
        <v>2057546.5603259653</v>
      </c>
      <c r="N414" s="9">
        <f t="shared" si="42"/>
        <v>133.72199999999998</v>
      </c>
      <c r="O414" s="102">
        <v>2153240.2220124407</v>
      </c>
      <c r="P414" s="9">
        <f t="shared" si="43"/>
        <v>148.83839999999998</v>
      </c>
      <c r="Q414" s="102">
        <v>2243461.1201488283</v>
      </c>
      <c r="S414" s="93"/>
      <c r="T414" s="93"/>
      <c r="U414" s="10"/>
      <c r="V414" s="10"/>
      <c r="W414" s="93"/>
      <c r="X414" s="10"/>
      <c r="Y414" s="10"/>
      <c r="Z414" s="93"/>
    </row>
    <row r="415" spans="1:26" ht="12.75">
      <c r="A415" s="138"/>
      <c r="B415" s="8">
        <v>11.64</v>
      </c>
      <c r="C415" s="9">
        <f t="shared" si="38"/>
        <v>111.6288</v>
      </c>
      <c r="D415" s="102">
        <v>1966649.0990936332</v>
      </c>
      <c r="E415" s="9">
        <f t="shared" si="39"/>
        <v>125.856</v>
      </c>
      <c r="F415" s="102">
        <v>2059246.8363803616</v>
      </c>
      <c r="G415" s="9">
        <f t="shared" si="40"/>
        <v>140.08319999999998</v>
      </c>
      <c r="H415" s="102">
        <v>2152390.083985243</v>
      </c>
      <c r="I415" s="4"/>
      <c r="J415" s="138"/>
      <c r="K415" s="9">
        <v>11.94</v>
      </c>
      <c r="L415" s="9">
        <f t="shared" si="41"/>
        <v>121.7268</v>
      </c>
      <c r="M415" s="102">
        <v>2103879.082808257</v>
      </c>
      <c r="N415" s="9">
        <f t="shared" si="42"/>
        <v>137.24099999999999</v>
      </c>
      <c r="O415" s="102">
        <v>2201326.1541758273</v>
      </c>
      <c r="P415" s="9">
        <f t="shared" si="43"/>
        <v>152.75519999999997</v>
      </c>
      <c r="Q415" s="102">
        <v>2293300.4619933106</v>
      </c>
      <c r="S415" s="93"/>
      <c r="T415" s="93"/>
      <c r="U415" s="10"/>
      <c r="V415" s="10"/>
      <c r="W415" s="93"/>
      <c r="X415" s="10"/>
      <c r="Y415" s="10"/>
      <c r="Z415" s="93"/>
    </row>
    <row r="416" spans="1:26" ht="12.75">
      <c r="A416" s="138"/>
      <c r="B416" s="8">
        <v>11.94</v>
      </c>
      <c r="C416" s="9">
        <f t="shared" si="38"/>
        <v>114.5664</v>
      </c>
      <c r="D416" s="102">
        <v>2011001.4715154367</v>
      </c>
      <c r="E416" s="9">
        <f t="shared" si="39"/>
        <v>129.16799999999998</v>
      </c>
      <c r="F416" s="102">
        <v>2105260.557102453</v>
      </c>
      <c r="G416" s="9">
        <f t="shared" si="40"/>
        <v>143.76959999999997</v>
      </c>
      <c r="H416" s="102">
        <v>2200104.08076173</v>
      </c>
      <c r="I416" s="4"/>
      <c r="J416" s="138"/>
      <c r="K416" s="9">
        <v>12.24</v>
      </c>
      <c r="L416" s="9">
        <f t="shared" si="41"/>
        <v>124.848</v>
      </c>
      <c r="M416" s="102">
        <v>2150477.273424047</v>
      </c>
      <c r="N416" s="9">
        <f t="shared" si="42"/>
        <v>140.76</v>
      </c>
      <c r="O416" s="102">
        <v>2249465.219965914</v>
      </c>
      <c r="P416" s="9">
        <f t="shared" si="43"/>
        <v>156.67199999999997</v>
      </c>
      <c r="Q416" s="102">
        <v>2342767.8684508954</v>
      </c>
      <c r="S416" s="93"/>
      <c r="T416" s="93"/>
      <c r="U416" s="10"/>
      <c r="V416" s="10"/>
      <c r="W416" s="93"/>
      <c r="X416" s="10"/>
      <c r="Y416" s="10"/>
      <c r="Z416" s="93"/>
    </row>
    <row r="417" spans="1:26" ht="12.75">
      <c r="A417" s="138"/>
      <c r="B417" s="8">
        <v>12.24</v>
      </c>
      <c r="C417" s="9">
        <f t="shared" si="38"/>
        <v>117.50399999999999</v>
      </c>
      <c r="D417" s="102">
        <v>2055315.8266305588</v>
      </c>
      <c r="E417" s="9">
        <f t="shared" si="39"/>
        <v>132.48</v>
      </c>
      <c r="F417" s="102">
        <v>2151274.277824545</v>
      </c>
      <c r="G417" s="9">
        <f t="shared" si="40"/>
        <v>147.45599999999996</v>
      </c>
      <c r="H417" s="102">
        <v>2247818.077538218</v>
      </c>
      <c r="I417" s="4"/>
      <c r="J417" s="138"/>
      <c r="K417" s="9">
        <v>12.540000000000001</v>
      </c>
      <c r="L417" s="9">
        <f t="shared" si="41"/>
        <v>127.9692</v>
      </c>
      <c r="M417" s="102">
        <v>2197022.3304131376</v>
      </c>
      <c r="N417" s="9">
        <f t="shared" si="42"/>
        <v>144.27899999999997</v>
      </c>
      <c r="O417" s="102">
        <v>2297763.6866361005</v>
      </c>
      <c r="P417" s="9">
        <f t="shared" si="43"/>
        <v>160.58879999999996</v>
      </c>
      <c r="Q417" s="102">
        <v>2392447.809415278</v>
      </c>
      <c r="S417" s="93"/>
      <c r="T417" s="93"/>
      <c r="U417" s="10"/>
      <c r="V417" s="10"/>
      <c r="W417" s="93"/>
      <c r="X417" s="10"/>
      <c r="Y417" s="10"/>
      <c r="Z417" s="93"/>
    </row>
    <row r="418" spans="1:26" ht="12.75">
      <c r="A418" s="138"/>
      <c r="B418" s="8">
        <v>12.540000000000001</v>
      </c>
      <c r="C418" s="9">
        <f t="shared" si="38"/>
        <v>120.4416</v>
      </c>
      <c r="D418" s="102">
        <v>2099948.144674288</v>
      </c>
      <c r="E418" s="9">
        <f t="shared" si="39"/>
        <v>135.792</v>
      </c>
      <c r="F418" s="102">
        <v>2197341.1321733366</v>
      </c>
      <c r="G418" s="9">
        <f t="shared" si="40"/>
        <v>151.14239999999998</v>
      </c>
      <c r="H418" s="102">
        <v>2295532.074314707</v>
      </c>
      <c r="I418" s="4"/>
      <c r="J418" s="138"/>
      <c r="K418" s="9">
        <v>12.84</v>
      </c>
      <c r="L418" s="9">
        <f t="shared" si="41"/>
        <v>131.0904</v>
      </c>
      <c r="M418" s="102">
        <v>2243354.8528954284</v>
      </c>
      <c r="N418" s="9">
        <f t="shared" si="42"/>
        <v>147.79799999999997</v>
      </c>
      <c r="O418" s="102">
        <v>2346009.0196795873</v>
      </c>
      <c r="P418" s="9">
        <f t="shared" si="43"/>
        <v>164.50559999999996</v>
      </c>
      <c r="Q418" s="102">
        <v>2442234.0176330633</v>
      </c>
      <c r="S418" s="93"/>
      <c r="T418" s="93"/>
      <c r="U418" s="10"/>
      <c r="V418" s="10"/>
      <c r="W418" s="93"/>
      <c r="X418" s="10"/>
      <c r="Y418" s="10"/>
      <c r="Z418" s="93"/>
    </row>
    <row r="419" spans="1:26" ht="12.75">
      <c r="A419" s="138"/>
      <c r="B419" s="8">
        <v>12.84</v>
      </c>
      <c r="C419" s="9">
        <f t="shared" si="38"/>
        <v>123.3792</v>
      </c>
      <c r="D419" s="102">
        <v>2144898.425646623</v>
      </c>
      <c r="E419" s="9">
        <f t="shared" si="39"/>
        <v>139.10399999999998</v>
      </c>
      <c r="F419" s="102">
        <v>2243354.8528954284</v>
      </c>
      <c r="G419" s="9">
        <f t="shared" si="40"/>
        <v>154.82879999999997</v>
      </c>
      <c r="H419" s="102">
        <v>2343192.937464494</v>
      </c>
      <c r="I419" s="4"/>
      <c r="J419" s="138"/>
      <c r="K419" s="9">
        <v>13.14</v>
      </c>
      <c r="L419" s="9">
        <f t="shared" si="41"/>
        <v>134.21159999999998</v>
      </c>
      <c r="M419" s="102">
        <v>2289953.04351122</v>
      </c>
      <c r="N419" s="9">
        <f t="shared" si="42"/>
        <v>151.31699999999998</v>
      </c>
      <c r="O419" s="102">
        <v>2394254.352723075</v>
      </c>
      <c r="P419" s="9">
        <f t="shared" si="43"/>
        <v>168.42239999999995</v>
      </c>
      <c r="Q419" s="102">
        <v>2491913.958597445</v>
      </c>
      <c r="S419" s="93"/>
      <c r="T419" s="93"/>
      <c r="U419" s="10"/>
      <c r="V419" s="10"/>
      <c r="W419" s="93"/>
      <c r="X419" s="10"/>
      <c r="Y419" s="10"/>
      <c r="Z419" s="93"/>
    </row>
    <row r="420" spans="1:26" ht="12.75">
      <c r="A420" s="138"/>
      <c r="B420" s="8">
        <v>13.14</v>
      </c>
      <c r="C420" s="9">
        <f t="shared" si="38"/>
        <v>126.3168</v>
      </c>
      <c r="D420" s="102">
        <v>2189582.5854721903</v>
      </c>
      <c r="E420" s="9">
        <f t="shared" si="39"/>
        <v>142.416</v>
      </c>
      <c r="F420" s="102">
        <v>2289209.1727374215</v>
      </c>
      <c r="G420" s="9">
        <f t="shared" si="40"/>
        <v>158.5152</v>
      </c>
      <c r="H420" s="102">
        <v>2390906.9342409824</v>
      </c>
      <c r="I420" s="4"/>
      <c r="J420" s="138"/>
      <c r="K420" s="9">
        <v>13.44</v>
      </c>
      <c r="L420" s="9">
        <f t="shared" si="41"/>
        <v>137.3328</v>
      </c>
      <c r="M420" s="102">
        <v>2336338.6996202106</v>
      </c>
      <c r="N420" s="9">
        <f t="shared" si="42"/>
        <v>154.83599999999998</v>
      </c>
      <c r="O420" s="102">
        <v>2442340.2848864626</v>
      </c>
      <c r="P420" s="9">
        <f t="shared" si="43"/>
        <v>172.33919999999995</v>
      </c>
      <c r="Q420" s="102">
        <v>2541540.7659351286</v>
      </c>
      <c r="S420" s="93"/>
      <c r="T420" s="93"/>
      <c r="U420" s="10"/>
      <c r="V420" s="10"/>
      <c r="W420" s="93"/>
      <c r="X420" s="10"/>
      <c r="Y420" s="10"/>
      <c r="Z420" s="93"/>
    </row>
    <row r="421" spans="1:26" ht="12.75">
      <c r="A421" s="138"/>
      <c r="B421" s="8">
        <v>13.44</v>
      </c>
      <c r="C421" s="9">
        <f t="shared" si="38"/>
        <v>129.25439999999998</v>
      </c>
      <c r="D421" s="102">
        <v>2234429.182880849</v>
      </c>
      <c r="E421" s="9">
        <f t="shared" si="39"/>
        <v>145.72799999999998</v>
      </c>
      <c r="F421" s="102">
        <v>2335222.893459513</v>
      </c>
      <c r="G421" s="9">
        <f t="shared" si="40"/>
        <v>162.20159999999996</v>
      </c>
      <c r="H421" s="102">
        <v>2438620.93101747</v>
      </c>
      <c r="I421" s="4"/>
      <c r="J421" s="138"/>
      <c r="K421" s="9">
        <v>13.74</v>
      </c>
      <c r="L421" s="9">
        <f t="shared" si="41"/>
        <v>140.45399999999998</v>
      </c>
      <c r="M421" s="102">
        <v>2382830.6229826016</v>
      </c>
      <c r="N421" s="9">
        <f t="shared" si="42"/>
        <v>158.35499999999996</v>
      </c>
      <c r="O421" s="102">
        <v>2490479.3506765487</v>
      </c>
      <c r="P421" s="9">
        <f t="shared" si="43"/>
        <v>176.25599999999997</v>
      </c>
      <c r="Q421" s="102">
        <v>2591220.7068995116</v>
      </c>
      <c r="S421" s="93"/>
      <c r="T421" s="93"/>
      <c r="U421" s="10"/>
      <c r="V421" s="10"/>
      <c r="W421" s="93"/>
      <c r="X421" s="10"/>
      <c r="Y421" s="10"/>
      <c r="Z421" s="93"/>
    </row>
    <row r="422" spans="1:26" ht="12.75">
      <c r="A422" s="138"/>
      <c r="B422" s="8">
        <v>13.74</v>
      </c>
      <c r="C422" s="9">
        <f t="shared" si="38"/>
        <v>132.192</v>
      </c>
      <c r="D422" s="102">
        <v>2279061.5009245784</v>
      </c>
      <c r="E422" s="9">
        <f t="shared" si="39"/>
        <v>149.04</v>
      </c>
      <c r="F422" s="102">
        <v>2381183.480554905</v>
      </c>
      <c r="G422" s="9">
        <f t="shared" si="40"/>
        <v>165.88799999999998</v>
      </c>
      <c r="H422" s="102">
        <v>2486334.927793958</v>
      </c>
      <c r="I422" s="4"/>
      <c r="J422" s="138"/>
      <c r="K422" s="9">
        <v>14.040000000000001</v>
      </c>
      <c r="L422" s="9">
        <f t="shared" si="41"/>
        <v>143.5752</v>
      </c>
      <c r="M422" s="102">
        <v>2429428.8135983916</v>
      </c>
      <c r="N422" s="9">
        <f t="shared" si="42"/>
        <v>161.87399999999997</v>
      </c>
      <c r="O422" s="102">
        <v>2538777.8173467354</v>
      </c>
      <c r="P422" s="9">
        <f t="shared" si="43"/>
        <v>180.17279999999997</v>
      </c>
      <c r="Q422" s="102">
        <v>2640847.514237195</v>
      </c>
      <c r="S422" s="93"/>
      <c r="T422" s="93"/>
      <c r="U422" s="10"/>
      <c r="V422" s="10"/>
      <c r="W422" s="93"/>
      <c r="X422" s="10"/>
      <c r="Y422" s="10"/>
      <c r="Z422" s="93"/>
    </row>
    <row r="423" spans="1:26" ht="12.75">
      <c r="A423" s="138"/>
      <c r="B423" s="8">
        <v>14.040000000000001</v>
      </c>
      <c r="C423" s="9">
        <f t="shared" si="38"/>
        <v>135.12959999999998</v>
      </c>
      <c r="D423" s="102">
        <v>2323959.940115075</v>
      </c>
      <c r="E423" s="9">
        <f t="shared" si="39"/>
        <v>152.35199999999998</v>
      </c>
      <c r="F423" s="102">
        <v>2427462.869410497</v>
      </c>
      <c r="G423" s="9">
        <f t="shared" si="40"/>
        <v>169.57439999999997</v>
      </c>
      <c r="H423" s="102">
        <v>2533995.790943747</v>
      </c>
      <c r="I423" s="4"/>
      <c r="J423" s="138"/>
      <c r="K423" s="9">
        <v>14.34</v>
      </c>
      <c r="L423" s="9">
        <f t="shared" si="41"/>
        <v>146.69639999999998</v>
      </c>
      <c r="M423" s="102">
        <v>2475814.4697073833</v>
      </c>
      <c r="N423" s="9">
        <f t="shared" si="42"/>
        <v>165.39299999999997</v>
      </c>
      <c r="O423" s="102">
        <v>2587023.150390222</v>
      </c>
      <c r="P423" s="9">
        <f t="shared" si="43"/>
        <v>184.08959999999996</v>
      </c>
      <c r="Q423" s="102">
        <v>2690527.455201579</v>
      </c>
      <c r="S423" s="93"/>
      <c r="T423" s="93"/>
      <c r="U423" s="10"/>
      <c r="V423" s="10"/>
      <c r="W423" s="93"/>
      <c r="X423" s="10"/>
      <c r="Y423" s="10"/>
      <c r="Z423" s="93"/>
    </row>
    <row r="424" spans="1:26" ht="12.75">
      <c r="A424" s="138"/>
      <c r="B424" s="8">
        <v>14.34</v>
      </c>
      <c r="C424" s="9">
        <f t="shared" si="38"/>
        <v>138.06719999999999</v>
      </c>
      <c r="D424" s="102">
        <v>2368644.0999406422</v>
      </c>
      <c r="E424" s="9">
        <f t="shared" si="39"/>
        <v>155.66399999999996</v>
      </c>
      <c r="F424" s="102">
        <v>2473210.9219990885</v>
      </c>
      <c r="G424" s="9">
        <f t="shared" si="40"/>
        <v>173.26079999999996</v>
      </c>
      <c r="H424" s="102">
        <v>2581709.7877202337</v>
      </c>
      <c r="I424" s="4"/>
      <c r="J424" s="138"/>
      <c r="K424" s="9">
        <v>14.64</v>
      </c>
      <c r="L424" s="9">
        <f t="shared" si="41"/>
        <v>149.8176</v>
      </c>
      <c r="M424" s="102">
        <v>2522306.3930697734</v>
      </c>
      <c r="N424" s="9">
        <f t="shared" si="42"/>
        <v>168.91199999999998</v>
      </c>
      <c r="O424" s="102">
        <v>2635268.483433708</v>
      </c>
      <c r="P424" s="9">
        <f t="shared" si="43"/>
        <v>188.00639999999996</v>
      </c>
      <c r="Q424" s="102">
        <v>2740154.262539262</v>
      </c>
      <c r="S424" s="93"/>
      <c r="T424" s="93"/>
      <c r="U424" s="10"/>
      <c r="V424" s="10"/>
      <c r="W424" s="93"/>
      <c r="X424" s="10"/>
      <c r="Y424" s="10"/>
      <c r="Z424" s="93"/>
    </row>
    <row r="425" spans="1:26" ht="12.75">
      <c r="A425" s="138"/>
      <c r="B425" s="8">
        <v>14.64</v>
      </c>
      <c r="C425" s="9">
        <f t="shared" si="38"/>
        <v>141.00480000000002</v>
      </c>
      <c r="D425" s="102">
        <v>2413487.241230512</v>
      </c>
      <c r="E425" s="9">
        <f t="shared" si="39"/>
        <v>158.976</v>
      </c>
      <c r="F425" s="102">
        <v>2519224.642721181</v>
      </c>
      <c r="G425" s="9">
        <f t="shared" si="40"/>
        <v>176.94719999999998</v>
      </c>
      <c r="H425" s="102">
        <v>2629423.784496721</v>
      </c>
      <c r="I425" s="4"/>
      <c r="J425" s="138"/>
      <c r="K425" s="9">
        <v>14.94</v>
      </c>
      <c r="L425" s="9">
        <f t="shared" si="41"/>
        <v>152.93879999999996</v>
      </c>
      <c r="M425" s="102">
        <v>2568904.583685564</v>
      </c>
      <c r="N425" s="9">
        <f t="shared" si="42"/>
        <v>172.43099999999995</v>
      </c>
      <c r="O425" s="102">
        <v>2683354.415597096</v>
      </c>
      <c r="P425" s="9">
        <f t="shared" si="43"/>
        <v>191.92319999999992</v>
      </c>
      <c r="Q425" s="102">
        <v>2789834.203503645</v>
      </c>
      <c r="S425" s="93"/>
      <c r="T425" s="93"/>
      <c r="U425" s="10"/>
      <c r="V425" s="10"/>
      <c r="W425" s="93"/>
      <c r="X425" s="10"/>
      <c r="Y425" s="10"/>
      <c r="Z425" s="93"/>
    </row>
    <row r="426" spans="1:26" ht="12.75">
      <c r="A426" s="138"/>
      <c r="B426" s="8">
        <v>14.94</v>
      </c>
      <c r="C426" s="9">
        <f t="shared" si="38"/>
        <v>143.9424</v>
      </c>
      <c r="D426" s="102">
        <v>2458281.996857333</v>
      </c>
      <c r="E426" s="9">
        <f t="shared" si="39"/>
        <v>162.28799999999995</v>
      </c>
      <c r="F426" s="102">
        <v>2565238.3634432727</v>
      </c>
      <c r="G426" s="9">
        <f t="shared" si="40"/>
        <v>180.63359999999994</v>
      </c>
      <c r="H426" s="102">
        <v>2677190.914899911</v>
      </c>
      <c r="I426" s="4"/>
      <c r="J426" s="138"/>
      <c r="K426" s="9">
        <v>15.24</v>
      </c>
      <c r="L426" s="9">
        <f t="shared" si="41"/>
        <v>156.06</v>
      </c>
      <c r="M426" s="102">
        <v>2615290.2397945556</v>
      </c>
      <c r="N426" s="9">
        <f t="shared" si="42"/>
        <v>175.95</v>
      </c>
      <c r="O426" s="102">
        <v>2731493.4813871826</v>
      </c>
      <c r="P426" s="9">
        <f t="shared" si="43"/>
        <v>195.83999999999997</v>
      </c>
      <c r="Q426" s="102">
        <v>2839461.0108413287</v>
      </c>
      <c r="S426" s="93"/>
      <c r="T426" s="93"/>
      <c r="U426" s="10"/>
      <c r="V426" s="10"/>
      <c r="W426" s="93"/>
      <c r="X426" s="10"/>
      <c r="Y426" s="10"/>
      <c r="Z426" s="93"/>
    </row>
    <row r="427" spans="1:26" ht="12.75">
      <c r="A427" s="138"/>
      <c r="B427" s="8">
        <v>15.24</v>
      </c>
      <c r="C427" s="9">
        <f t="shared" si="38"/>
        <v>146.88</v>
      </c>
      <c r="D427" s="102">
        <v>2503073.2963653654</v>
      </c>
      <c r="E427" s="9">
        <f t="shared" si="39"/>
        <v>165.6</v>
      </c>
      <c r="F427" s="102">
        <v>2611305.217792064</v>
      </c>
      <c r="G427" s="9">
        <f t="shared" si="40"/>
        <v>184.31999999999996</v>
      </c>
      <c r="H427" s="102">
        <v>2724798.6444229987</v>
      </c>
      <c r="I427" s="4"/>
      <c r="J427" s="138"/>
      <c r="K427" s="9">
        <v>15.540000000000001</v>
      </c>
      <c r="L427" s="9">
        <f t="shared" si="41"/>
        <v>159.18120000000002</v>
      </c>
      <c r="M427" s="102">
        <v>2661782.1631569457</v>
      </c>
      <c r="N427" s="9">
        <f t="shared" si="42"/>
        <v>179.469</v>
      </c>
      <c r="O427" s="102">
        <v>2779791.948057369</v>
      </c>
      <c r="P427" s="9">
        <f t="shared" si="43"/>
        <v>199.75679999999997</v>
      </c>
      <c r="Q427" s="102">
        <v>2889140.9518057117</v>
      </c>
      <c r="S427" s="93"/>
      <c r="T427" s="93"/>
      <c r="U427" s="10"/>
      <c r="V427" s="10"/>
      <c r="W427" s="93"/>
      <c r="X427" s="10"/>
      <c r="Y427" s="10"/>
      <c r="Z427" s="93"/>
    </row>
    <row r="428" spans="1:26" ht="12.75">
      <c r="A428" s="138"/>
      <c r="B428" s="8">
        <v>15.540000000000001</v>
      </c>
      <c r="C428" s="9">
        <f t="shared" si="38"/>
        <v>149.8176</v>
      </c>
      <c r="D428" s="102">
        <v>2547809.29797277</v>
      </c>
      <c r="E428" s="9">
        <f t="shared" si="39"/>
        <v>168.91199999999998</v>
      </c>
      <c r="F428" s="102">
        <v>2657318.938514156</v>
      </c>
      <c r="G428" s="9">
        <f t="shared" si="40"/>
        <v>188.00639999999996</v>
      </c>
      <c r="H428" s="102">
        <v>2772565.7748261867</v>
      </c>
      <c r="I428" s="4"/>
      <c r="J428" s="138"/>
      <c r="K428" s="9">
        <v>15.84</v>
      </c>
      <c r="L428" s="9">
        <f t="shared" si="41"/>
        <v>162.30239999999998</v>
      </c>
      <c r="M428" s="102">
        <v>2708380.353772737</v>
      </c>
      <c r="N428" s="9">
        <f t="shared" si="42"/>
        <v>182.98799999999997</v>
      </c>
      <c r="O428" s="102">
        <v>2828037.2811008547</v>
      </c>
      <c r="P428" s="9">
        <f t="shared" si="43"/>
        <v>203.67359999999994</v>
      </c>
      <c r="Q428" s="102">
        <v>2938767.7591433953</v>
      </c>
      <c r="S428" s="93"/>
      <c r="T428" s="93"/>
      <c r="U428" s="10"/>
      <c r="V428" s="10"/>
      <c r="W428" s="93"/>
      <c r="X428" s="10"/>
      <c r="Y428" s="10"/>
      <c r="Z428" s="93"/>
    </row>
    <row r="429" spans="1:26" ht="12.75">
      <c r="A429" s="138"/>
      <c r="B429" s="8">
        <v>15.84</v>
      </c>
      <c r="C429" s="9">
        <f t="shared" si="38"/>
        <v>152.7552</v>
      </c>
      <c r="D429" s="102">
        <v>2592600.5974808023</v>
      </c>
      <c r="E429" s="9">
        <f t="shared" si="39"/>
        <v>172.224</v>
      </c>
      <c r="F429" s="102">
        <v>2703332.6592362477</v>
      </c>
      <c r="G429" s="9">
        <f t="shared" si="40"/>
        <v>191.69279999999995</v>
      </c>
      <c r="H429" s="102">
        <v>2820226.6379759735</v>
      </c>
      <c r="I429" s="4"/>
      <c r="J429" s="138"/>
      <c r="K429" s="9">
        <v>16.139999999999997</v>
      </c>
      <c r="L429" s="9">
        <f t="shared" si="41"/>
        <v>165.42359999999996</v>
      </c>
      <c r="M429" s="102">
        <v>2754712.876255028</v>
      </c>
      <c r="N429" s="9">
        <f t="shared" si="42"/>
        <v>186.50699999999992</v>
      </c>
      <c r="O429" s="102">
        <v>2876123.213264242</v>
      </c>
      <c r="P429" s="9">
        <f t="shared" si="43"/>
        <v>207.5903999999999</v>
      </c>
      <c r="Q429" s="102">
        <v>2988447.700107778</v>
      </c>
      <c r="S429" s="93"/>
      <c r="T429" s="93"/>
      <c r="U429" s="10"/>
      <c r="V429" s="10"/>
      <c r="W429" s="93"/>
      <c r="X429" s="10"/>
      <c r="Y429" s="10"/>
      <c r="Z429" s="93"/>
    </row>
    <row r="430" spans="1:26" ht="12.75">
      <c r="A430" s="138"/>
      <c r="B430" s="8">
        <v>16.139999999999997</v>
      </c>
      <c r="C430" s="9">
        <f t="shared" si="38"/>
        <v>155.69279999999995</v>
      </c>
      <c r="D430" s="102">
        <v>2637340.055206996</v>
      </c>
      <c r="E430" s="9">
        <f t="shared" si="39"/>
        <v>175.53599999999994</v>
      </c>
      <c r="F430" s="102">
        <v>2749346.37995834</v>
      </c>
      <c r="G430" s="9">
        <f t="shared" si="40"/>
        <v>195.3791999999999</v>
      </c>
      <c r="H430" s="102">
        <v>2868206.3028859613</v>
      </c>
      <c r="I430" s="4"/>
      <c r="J430" s="138"/>
      <c r="K430" s="9">
        <v>16.439999999999998</v>
      </c>
      <c r="L430" s="9">
        <f t="shared" si="41"/>
        <v>168.54479999999998</v>
      </c>
      <c r="M430" s="102">
        <v>2801257.9332441185</v>
      </c>
      <c r="N430" s="9">
        <f t="shared" si="42"/>
        <v>190.02599999999995</v>
      </c>
      <c r="O430" s="102">
        <v>2924527.947187829</v>
      </c>
      <c r="P430" s="9">
        <f t="shared" si="43"/>
        <v>211.50719999999995</v>
      </c>
      <c r="Q430" s="102">
        <v>3038127.641072162</v>
      </c>
      <c r="S430" s="93"/>
      <c r="T430" s="93"/>
      <c r="U430" s="10"/>
      <c r="V430" s="10"/>
      <c r="W430" s="93"/>
      <c r="X430" s="10"/>
      <c r="Y430" s="10"/>
      <c r="Z430" s="93"/>
    </row>
    <row r="431" spans="1:26" ht="12.75">
      <c r="A431" s="138"/>
      <c r="B431" s="8">
        <v>16.439999999999998</v>
      </c>
      <c r="C431" s="9">
        <f t="shared" si="38"/>
        <v>158.63039999999998</v>
      </c>
      <c r="D431" s="102">
        <v>2682131.3547150283</v>
      </c>
      <c r="E431" s="9">
        <f t="shared" si="39"/>
        <v>178.84799999999996</v>
      </c>
      <c r="F431" s="102">
        <v>2795413.234307132</v>
      </c>
      <c r="G431" s="9">
        <f t="shared" si="40"/>
        <v>199.06559999999993</v>
      </c>
      <c r="H431" s="102">
        <v>2915760.89878235</v>
      </c>
      <c r="I431" s="4"/>
      <c r="J431" s="138"/>
      <c r="K431" s="9">
        <v>16.74</v>
      </c>
      <c r="L431" s="9">
        <f t="shared" si="41"/>
        <v>171.666</v>
      </c>
      <c r="M431" s="102">
        <v>2847856.123859908</v>
      </c>
      <c r="N431" s="9">
        <f t="shared" si="42"/>
        <v>193.54499999999996</v>
      </c>
      <c r="O431" s="102">
        <v>2972507.612097816</v>
      </c>
      <c r="P431" s="9">
        <f t="shared" si="43"/>
        <v>215.42399999999995</v>
      </c>
      <c r="Q431" s="102">
        <v>3087807.582036546</v>
      </c>
      <c r="S431" s="93"/>
      <c r="T431" s="93"/>
      <c r="U431" s="10"/>
      <c r="V431" s="10"/>
      <c r="W431" s="93"/>
      <c r="X431" s="10"/>
      <c r="Y431" s="10"/>
      <c r="Z431" s="93"/>
    </row>
    <row r="432" spans="1:26" ht="12.75">
      <c r="A432" s="138"/>
      <c r="B432" s="8">
        <v>16.74</v>
      </c>
      <c r="C432" s="9">
        <f t="shared" si="38"/>
        <v>161.568</v>
      </c>
      <c r="D432" s="102">
        <v>2727029.7939055255</v>
      </c>
      <c r="E432" s="9">
        <f t="shared" si="39"/>
        <v>182.16</v>
      </c>
      <c r="F432" s="102">
        <v>2841267.5541491243</v>
      </c>
      <c r="G432" s="9">
        <f t="shared" si="40"/>
        <v>202.75199999999998</v>
      </c>
      <c r="H432" s="102">
        <v>2963581.162812237</v>
      </c>
      <c r="I432" s="4"/>
      <c r="J432" s="138"/>
      <c r="K432" s="9">
        <v>17.04</v>
      </c>
      <c r="L432" s="9">
        <f t="shared" si="41"/>
        <v>174.78719999999998</v>
      </c>
      <c r="M432" s="102">
        <v>2894188.6463421998</v>
      </c>
      <c r="N432" s="9">
        <f t="shared" si="42"/>
        <v>197.06399999999996</v>
      </c>
      <c r="O432" s="102">
        <v>3020806.0787680023</v>
      </c>
      <c r="P432" s="9">
        <f t="shared" si="43"/>
        <v>219.34079999999994</v>
      </c>
      <c r="Q432" s="102">
        <v>3137434.389374228</v>
      </c>
      <c r="S432" s="93"/>
      <c r="T432" s="93"/>
      <c r="U432" s="10"/>
      <c r="V432" s="10"/>
      <c r="W432" s="93"/>
      <c r="X432" s="10"/>
      <c r="Y432" s="10"/>
      <c r="Z432" s="93"/>
    </row>
    <row r="433" spans="1:26" ht="12.75">
      <c r="A433" s="138"/>
      <c r="B433" s="8">
        <v>17.04</v>
      </c>
      <c r="C433" s="9">
        <f t="shared" si="38"/>
        <v>164.50560000000002</v>
      </c>
      <c r="D433" s="102">
        <v>2771662.1119492548</v>
      </c>
      <c r="E433" s="9">
        <f t="shared" si="39"/>
        <v>185.47199999999998</v>
      </c>
      <c r="F433" s="102">
        <v>2887175.007617815</v>
      </c>
      <c r="G433" s="9">
        <f t="shared" si="40"/>
        <v>206.43839999999997</v>
      </c>
      <c r="H433" s="102">
        <v>3011135.758708625</v>
      </c>
      <c r="I433" s="4"/>
      <c r="J433" s="138"/>
      <c r="K433" s="9">
        <v>17.34</v>
      </c>
      <c r="L433" s="9">
        <f t="shared" si="41"/>
        <v>177.90840000000003</v>
      </c>
      <c r="M433" s="102">
        <v>2940733.7033312907</v>
      </c>
      <c r="N433" s="9">
        <f t="shared" si="42"/>
        <v>200.583</v>
      </c>
      <c r="O433" s="102">
        <v>3069051.4118114887</v>
      </c>
      <c r="P433" s="9">
        <f t="shared" si="43"/>
        <v>223.2576</v>
      </c>
      <c r="Q433" s="102">
        <v>3187167.463965312</v>
      </c>
      <c r="S433" s="93"/>
      <c r="T433" s="93"/>
      <c r="U433" s="10"/>
      <c r="V433" s="10"/>
      <c r="W433" s="93"/>
      <c r="X433" s="10"/>
      <c r="Y433" s="10"/>
      <c r="Z433" s="93"/>
    </row>
    <row r="434" spans="1:26" ht="12.75">
      <c r="A434" s="138"/>
      <c r="B434" s="8">
        <v>17.34</v>
      </c>
      <c r="C434" s="9">
        <f t="shared" si="38"/>
        <v>167.4432</v>
      </c>
      <c r="D434" s="102">
        <v>2816612.39292159</v>
      </c>
      <c r="E434" s="9">
        <f t="shared" si="39"/>
        <v>188.784</v>
      </c>
      <c r="F434" s="102">
        <v>2933241.861966608</v>
      </c>
      <c r="G434" s="9">
        <f t="shared" si="40"/>
        <v>210.12479999999996</v>
      </c>
      <c r="H434" s="102">
        <v>3059009.156365212</v>
      </c>
      <c r="I434" s="4"/>
      <c r="J434" s="138"/>
      <c r="K434" s="9">
        <v>17.639999999999997</v>
      </c>
      <c r="L434" s="9">
        <f t="shared" si="41"/>
        <v>181.02959999999996</v>
      </c>
      <c r="M434" s="102">
        <v>2987331.8939470802</v>
      </c>
      <c r="N434" s="9">
        <f t="shared" si="42"/>
        <v>204.10199999999995</v>
      </c>
      <c r="O434" s="102">
        <v>3117137.343974876</v>
      </c>
      <c r="P434" s="9">
        <f t="shared" si="43"/>
        <v>227.1743999999999</v>
      </c>
      <c r="Q434" s="102">
        <v>3236953.672183094</v>
      </c>
      <c r="S434" s="93"/>
      <c r="T434" s="93"/>
      <c r="U434" s="10"/>
      <c r="V434" s="10"/>
      <c r="W434" s="93"/>
      <c r="X434" s="10"/>
      <c r="Y434" s="10"/>
      <c r="Z434" s="93"/>
    </row>
    <row r="435" spans="1:26" ht="12.75">
      <c r="A435" s="138"/>
      <c r="B435" s="8">
        <v>17.639999999999997</v>
      </c>
      <c r="C435" s="9">
        <f t="shared" si="38"/>
        <v>170.3808</v>
      </c>
      <c r="D435" s="102">
        <v>2861244.7109653186</v>
      </c>
      <c r="E435" s="9">
        <f t="shared" si="39"/>
        <v>192.09599999999998</v>
      </c>
      <c r="F435" s="102">
        <v>2979202.449061999</v>
      </c>
      <c r="G435" s="9">
        <f t="shared" si="40"/>
        <v>213.81119999999996</v>
      </c>
      <c r="H435" s="102">
        <v>3106563.7522616014</v>
      </c>
      <c r="I435" s="4"/>
      <c r="J435" s="138"/>
      <c r="K435" s="9">
        <v>17.939999999999998</v>
      </c>
      <c r="L435" s="9">
        <f t="shared" si="41"/>
        <v>184.1508</v>
      </c>
      <c r="M435" s="102">
        <v>3033664.4164293725</v>
      </c>
      <c r="N435" s="9">
        <f t="shared" si="42"/>
        <v>207.62099999999998</v>
      </c>
      <c r="O435" s="102">
        <v>3165329.543391662</v>
      </c>
      <c r="P435" s="9">
        <f t="shared" si="43"/>
        <v>231.09119999999996</v>
      </c>
      <c r="Q435" s="102">
        <v>3286633.613147477</v>
      </c>
      <c r="S435" s="93"/>
      <c r="T435" s="93"/>
      <c r="U435" s="10"/>
      <c r="V435" s="10"/>
      <c r="W435" s="93"/>
      <c r="X435" s="10"/>
      <c r="Y435" s="10"/>
      <c r="Z435" s="93"/>
    </row>
    <row r="436" spans="1:26" ht="12.75">
      <c r="A436" s="138"/>
      <c r="B436" s="8">
        <v>17.939999999999998</v>
      </c>
      <c r="C436" s="9">
        <f t="shared" si="38"/>
        <v>173.3184</v>
      </c>
      <c r="D436" s="102">
        <v>2906143.150155815</v>
      </c>
      <c r="E436" s="9">
        <f t="shared" si="39"/>
        <v>195.40799999999996</v>
      </c>
      <c r="F436" s="102">
        <v>3025269.303410792</v>
      </c>
      <c r="G436" s="9">
        <f t="shared" si="40"/>
        <v>217.49759999999995</v>
      </c>
      <c r="H436" s="102">
        <v>3154384.016291488</v>
      </c>
      <c r="I436" s="4"/>
      <c r="J436" s="138"/>
      <c r="K436" s="9">
        <v>18.24</v>
      </c>
      <c r="L436" s="9">
        <f t="shared" si="41"/>
        <v>187.272</v>
      </c>
      <c r="M436" s="102">
        <v>3080209.473418463</v>
      </c>
      <c r="N436" s="9">
        <f t="shared" si="42"/>
        <v>211.14</v>
      </c>
      <c r="O436" s="102">
        <v>3213521.7428084505</v>
      </c>
      <c r="P436" s="9">
        <f t="shared" si="43"/>
        <v>235.00799999999995</v>
      </c>
      <c r="Q436" s="102">
        <v>3336260.420485161</v>
      </c>
      <c r="S436" s="93"/>
      <c r="T436" s="93"/>
      <c r="U436" s="10"/>
      <c r="V436" s="10"/>
      <c r="W436" s="93"/>
      <c r="X436" s="10"/>
      <c r="Y436" s="10"/>
      <c r="Z436" s="93"/>
    </row>
    <row r="437" spans="1:26" ht="12.75">
      <c r="A437" s="138"/>
      <c r="B437" s="8">
        <v>18.24</v>
      </c>
      <c r="C437" s="9">
        <f t="shared" si="38"/>
        <v>176.25599999999997</v>
      </c>
      <c r="D437" s="102">
        <v>2950775.468199544</v>
      </c>
      <c r="E437" s="9">
        <f t="shared" si="39"/>
        <v>198.71999999999997</v>
      </c>
      <c r="F437" s="102">
        <v>3071283.024132884</v>
      </c>
      <c r="G437" s="9">
        <f t="shared" si="40"/>
        <v>221.18399999999994</v>
      </c>
      <c r="H437" s="102">
        <v>3202098.013067976</v>
      </c>
      <c r="I437" s="4"/>
      <c r="J437" s="138"/>
      <c r="K437" s="9">
        <v>18.54</v>
      </c>
      <c r="L437" s="9">
        <f t="shared" si="41"/>
        <v>190.3932</v>
      </c>
      <c r="M437" s="102">
        <v>3126807.6640342525</v>
      </c>
      <c r="N437" s="9">
        <f t="shared" si="42"/>
        <v>214.659</v>
      </c>
      <c r="O437" s="102">
        <v>3261820.2094786353</v>
      </c>
      <c r="P437" s="9">
        <f t="shared" si="43"/>
        <v>238.92479999999995</v>
      </c>
      <c r="Q437" s="102">
        <v>3385940.3614495443</v>
      </c>
      <c r="S437" s="93"/>
      <c r="T437" s="93"/>
      <c r="U437" s="10"/>
      <c r="V437" s="10"/>
      <c r="W437" s="93"/>
      <c r="X437" s="10"/>
      <c r="Y437" s="10"/>
      <c r="Z437" s="93"/>
    </row>
    <row r="438" spans="1:26" ht="12.75">
      <c r="A438" s="138"/>
      <c r="B438" s="8">
        <v>18.54</v>
      </c>
      <c r="C438" s="9">
        <f t="shared" si="38"/>
        <v>179.1936</v>
      </c>
      <c r="D438" s="102">
        <v>2995673.907390041</v>
      </c>
      <c r="E438" s="9">
        <f t="shared" si="39"/>
        <v>202.03199999999998</v>
      </c>
      <c r="F438" s="102">
        <v>3117296.744854976</v>
      </c>
      <c r="G438" s="9">
        <f t="shared" si="40"/>
        <v>224.87039999999996</v>
      </c>
      <c r="H438" s="102">
        <v>3249812.009844464</v>
      </c>
      <c r="I438" s="4"/>
      <c r="J438" s="138"/>
      <c r="K438" s="9">
        <v>18.84</v>
      </c>
      <c r="L438" s="9">
        <f t="shared" si="41"/>
        <v>193.5144</v>
      </c>
      <c r="M438" s="102">
        <v>3173087.0528898444</v>
      </c>
      <c r="N438" s="9">
        <f t="shared" si="42"/>
        <v>218.17799999999997</v>
      </c>
      <c r="O438" s="102">
        <v>3310065.5425221226</v>
      </c>
      <c r="P438" s="9">
        <f t="shared" si="43"/>
        <v>242.84159999999997</v>
      </c>
      <c r="Q438" s="102">
        <v>3435567.168787228</v>
      </c>
      <c r="S438" s="93"/>
      <c r="T438" s="93"/>
      <c r="U438" s="10"/>
      <c r="V438" s="10"/>
      <c r="W438" s="93"/>
      <c r="X438" s="10"/>
      <c r="Y438" s="10"/>
      <c r="Z438" s="93"/>
    </row>
    <row r="439" spans="1:26" ht="12.75">
      <c r="A439" s="138"/>
      <c r="B439" s="8">
        <v>18.84</v>
      </c>
      <c r="C439" s="9">
        <f t="shared" si="38"/>
        <v>182.1312</v>
      </c>
      <c r="D439" s="102">
        <v>3040703.6790945283</v>
      </c>
      <c r="E439" s="9">
        <f t="shared" si="39"/>
        <v>205.344</v>
      </c>
      <c r="F439" s="102">
        <v>3163310.465577067</v>
      </c>
      <c r="G439" s="9">
        <f t="shared" si="40"/>
        <v>228.55679999999998</v>
      </c>
      <c r="H439" s="102">
        <v>3297526.0066209524</v>
      </c>
      <c r="I439" s="4"/>
      <c r="J439" s="138"/>
      <c r="K439" s="9">
        <v>19.139999999999997</v>
      </c>
      <c r="L439" s="9">
        <f t="shared" si="41"/>
        <v>196.63559999999998</v>
      </c>
      <c r="M439" s="102">
        <v>3219685.2435056358</v>
      </c>
      <c r="N439" s="9">
        <f t="shared" si="42"/>
        <v>221.69699999999995</v>
      </c>
      <c r="O439" s="102">
        <v>3358151.4746855097</v>
      </c>
      <c r="P439" s="9">
        <f t="shared" si="43"/>
        <v>246.75839999999994</v>
      </c>
      <c r="Q439" s="102">
        <v>3485247.10975161</v>
      </c>
      <c r="S439" s="93"/>
      <c r="T439" s="93"/>
      <c r="U439" s="10"/>
      <c r="V439" s="10"/>
      <c r="W439" s="93"/>
      <c r="X439" s="10"/>
      <c r="Y439" s="10"/>
      <c r="Z439" s="93"/>
    </row>
    <row r="440" spans="1:26" ht="12.75">
      <c r="A440" s="138"/>
      <c r="B440" s="8">
        <v>19.139999999999997</v>
      </c>
      <c r="C440" s="9">
        <f t="shared" si="38"/>
        <v>185.06879999999998</v>
      </c>
      <c r="D440" s="102">
        <v>3085204.6646242673</v>
      </c>
      <c r="E440" s="9">
        <f t="shared" si="39"/>
        <v>208.65599999999995</v>
      </c>
      <c r="F440" s="102">
        <v>3209908.6561928587</v>
      </c>
      <c r="G440" s="9">
        <f t="shared" si="40"/>
        <v>232.24319999999992</v>
      </c>
      <c r="H440" s="102">
        <v>3345186.86977074</v>
      </c>
      <c r="I440" s="4"/>
      <c r="J440" s="138"/>
      <c r="K440" s="9">
        <v>19.439999999999998</v>
      </c>
      <c r="L440" s="9">
        <f t="shared" si="41"/>
        <v>199.75679999999997</v>
      </c>
      <c r="M440" s="102">
        <v>3266124.0332413255</v>
      </c>
      <c r="N440" s="9">
        <f t="shared" si="42"/>
        <v>225.21599999999995</v>
      </c>
      <c r="O440" s="102">
        <v>3406343.6741022966</v>
      </c>
      <c r="P440" s="9">
        <f t="shared" si="43"/>
        <v>250.67519999999993</v>
      </c>
      <c r="Q440" s="102">
        <v>3534873.9170892946</v>
      </c>
      <c r="S440" s="93"/>
      <c r="T440" s="93"/>
      <c r="U440" s="10"/>
      <c r="V440" s="10"/>
      <c r="W440" s="93"/>
      <c r="X440" s="10"/>
      <c r="Y440" s="10"/>
      <c r="Z440" s="93"/>
    </row>
    <row r="441" spans="1:26" ht="12.75">
      <c r="A441" s="138"/>
      <c r="B441" s="8">
        <v>19.439999999999998</v>
      </c>
      <c r="C441" s="9">
        <f t="shared" si="38"/>
        <v>188.00639999999999</v>
      </c>
      <c r="D441" s="102">
        <v>3129836.9826679965</v>
      </c>
      <c r="E441" s="9">
        <f t="shared" si="39"/>
        <v>211.968</v>
      </c>
      <c r="F441" s="102">
        <v>3255391.0406479505</v>
      </c>
      <c r="G441" s="9">
        <f t="shared" si="40"/>
        <v>235.92959999999997</v>
      </c>
      <c r="H441" s="102">
        <v>3392900.8665472274</v>
      </c>
      <c r="I441" s="4"/>
      <c r="J441" s="138"/>
      <c r="K441" s="9">
        <v>19.74</v>
      </c>
      <c r="L441" s="9">
        <f t="shared" si="41"/>
        <v>202.878</v>
      </c>
      <c r="M441" s="102">
        <v>3312562.8229770157</v>
      </c>
      <c r="N441" s="9">
        <f t="shared" si="42"/>
        <v>228.73499999999996</v>
      </c>
      <c r="O441" s="102">
        <v>3454535.8735190835</v>
      </c>
      <c r="P441" s="9">
        <f t="shared" si="43"/>
        <v>254.59199999999993</v>
      </c>
      <c r="Q441" s="102">
        <v>3584553.858053677</v>
      </c>
      <c r="S441" s="93"/>
      <c r="T441" s="93"/>
      <c r="U441" s="10"/>
      <c r="V441" s="10"/>
      <c r="W441" s="93"/>
      <c r="X441" s="10"/>
      <c r="Y441" s="10"/>
      <c r="Z441" s="93"/>
    </row>
    <row r="442" spans="1:26" ht="12.75">
      <c r="A442" s="138"/>
      <c r="B442" s="8">
        <v>19.74</v>
      </c>
      <c r="C442" s="9">
        <f t="shared" si="38"/>
        <v>190.944</v>
      </c>
      <c r="D442" s="102">
        <v>3174787.2636403306</v>
      </c>
      <c r="E442" s="9">
        <f t="shared" si="39"/>
        <v>215.27999999999997</v>
      </c>
      <c r="F442" s="102">
        <v>3301245.360489944</v>
      </c>
      <c r="G442" s="9">
        <f t="shared" si="40"/>
        <v>239.61599999999996</v>
      </c>
      <c r="H442" s="102">
        <v>3440614.863323716</v>
      </c>
      <c r="I442" s="4"/>
      <c r="J442" s="138"/>
      <c r="K442" s="9">
        <v>20.04</v>
      </c>
      <c r="L442" s="9">
        <f t="shared" si="41"/>
        <v>205.99919999999997</v>
      </c>
      <c r="M442" s="102">
        <v>3359161.0135928085</v>
      </c>
      <c r="N442" s="9">
        <f t="shared" si="42"/>
        <v>232.25399999999996</v>
      </c>
      <c r="O442" s="102">
        <v>3502834.340189269</v>
      </c>
      <c r="P442" s="9">
        <f t="shared" si="43"/>
        <v>258.50879999999995</v>
      </c>
      <c r="Q442" s="102">
        <v>3634180.6653913604</v>
      </c>
      <c r="S442" s="93"/>
      <c r="T442" s="93"/>
      <c r="U442" s="10"/>
      <c r="V442" s="10"/>
      <c r="W442" s="93"/>
      <c r="X442" s="10"/>
      <c r="Y442" s="10"/>
      <c r="Z442" s="93"/>
    </row>
    <row r="443" spans="1:26" ht="12.75">
      <c r="A443" s="138"/>
      <c r="B443" s="8">
        <v>20.04</v>
      </c>
      <c r="C443" s="9">
        <f t="shared" si="38"/>
        <v>193.88160000000002</v>
      </c>
      <c r="D443" s="102">
        <v>3219685.7028308287</v>
      </c>
      <c r="E443" s="9">
        <f t="shared" si="39"/>
        <v>218.59199999999998</v>
      </c>
      <c r="F443" s="102">
        <v>3347259.081212036</v>
      </c>
      <c r="G443" s="9">
        <f t="shared" si="40"/>
        <v>243.30239999999998</v>
      </c>
      <c r="H443" s="102">
        <v>3488381.993726902</v>
      </c>
      <c r="I443" s="4"/>
      <c r="J443" s="138"/>
      <c r="K443" s="9">
        <v>20.34</v>
      </c>
      <c r="L443" s="9">
        <f t="shared" si="41"/>
        <v>209.12040000000002</v>
      </c>
      <c r="M443" s="102">
        <v>3405599.803328498</v>
      </c>
      <c r="N443" s="9">
        <f t="shared" si="42"/>
        <v>235.773</v>
      </c>
      <c r="O443" s="102">
        <v>3551079.6732327556</v>
      </c>
      <c r="P443" s="9">
        <f t="shared" si="43"/>
        <v>262.4256</v>
      </c>
      <c r="Q443" s="102">
        <v>3348964.18759613</v>
      </c>
      <c r="S443" s="93"/>
      <c r="T443" s="93"/>
      <c r="U443" s="10"/>
      <c r="V443" s="10"/>
      <c r="W443" s="93"/>
      <c r="X443" s="10"/>
      <c r="Y443" s="10"/>
      <c r="Z443" s="93"/>
    </row>
    <row r="444" spans="1:26" ht="12.75">
      <c r="A444" s="138"/>
      <c r="B444" s="8">
        <v>20.34</v>
      </c>
      <c r="C444" s="9">
        <f t="shared" si="38"/>
        <v>196.81920000000002</v>
      </c>
      <c r="D444" s="102">
        <v>3264318.0208745576</v>
      </c>
      <c r="E444" s="9">
        <f t="shared" si="39"/>
        <v>221.904</v>
      </c>
      <c r="F444" s="102">
        <v>3393166.534680728</v>
      </c>
      <c r="G444" s="9">
        <f t="shared" si="40"/>
        <v>246.98879999999997</v>
      </c>
      <c r="H444" s="102">
        <v>3535989.723249992</v>
      </c>
      <c r="I444" s="4"/>
      <c r="J444" s="98"/>
      <c r="K444" s="94"/>
      <c r="L444" s="95"/>
      <c r="N444" s="95"/>
      <c r="P444" s="95"/>
      <c r="S444" s="93"/>
      <c r="T444" s="93"/>
      <c r="U444" s="10"/>
      <c r="V444" s="10"/>
      <c r="W444" s="93"/>
      <c r="X444" s="10"/>
      <c r="Y444" s="10"/>
      <c r="Z444" s="93"/>
    </row>
    <row r="445" spans="1:26" ht="12.75">
      <c r="A445" s="97"/>
      <c r="J445" s="97"/>
      <c r="S445" s="93"/>
      <c r="T445" s="93"/>
      <c r="U445" s="10"/>
      <c r="V445" s="10"/>
      <c r="W445" s="93"/>
      <c r="X445" s="10"/>
      <c r="Y445" s="10"/>
      <c r="Z445" s="93"/>
    </row>
    <row r="446" spans="1:26" ht="12.75">
      <c r="A446" s="97"/>
      <c r="J446" s="97"/>
      <c r="S446" s="93"/>
      <c r="T446" s="93"/>
      <c r="U446" s="10"/>
      <c r="V446" s="10"/>
      <c r="W446" s="93"/>
      <c r="X446" s="10"/>
      <c r="Y446" s="10"/>
      <c r="Z446" s="93"/>
    </row>
    <row r="447" spans="1:26" ht="12.75" customHeight="1">
      <c r="A447" s="130" t="s">
        <v>5</v>
      </c>
      <c r="B447" s="130"/>
      <c r="C447" s="131" t="s">
        <v>21</v>
      </c>
      <c r="D447" s="132"/>
      <c r="E447" s="131" t="s">
        <v>22</v>
      </c>
      <c r="F447" s="132"/>
      <c r="G447" s="131" t="s">
        <v>23</v>
      </c>
      <c r="H447" s="132"/>
      <c r="I447" s="4"/>
      <c r="J447" s="133" t="s">
        <v>5</v>
      </c>
      <c r="K447" s="130"/>
      <c r="L447" s="131" t="s">
        <v>21</v>
      </c>
      <c r="M447" s="132"/>
      <c r="N447" s="131" t="s">
        <v>22</v>
      </c>
      <c r="O447" s="132"/>
      <c r="P447" s="131" t="s">
        <v>23</v>
      </c>
      <c r="Q447" s="132"/>
      <c r="S447" s="93"/>
      <c r="T447" s="93"/>
      <c r="U447" s="10"/>
      <c r="V447" s="10"/>
      <c r="W447" s="93"/>
      <c r="X447" s="10"/>
      <c r="Y447" s="10"/>
      <c r="Z447" s="93"/>
    </row>
    <row r="448" spans="1:26" ht="12.75">
      <c r="A448" s="130"/>
      <c r="B448" s="130"/>
      <c r="C448" s="9" t="s">
        <v>9</v>
      </c>
      <c r="D448" s="102" t="s">
        <v>10</v>
      </c>
      <c r="E448" s="9" t="s">
        <v>9</v>
      </c>
      <c r="F448" s="102" t="s">
        <v>10</v>
      </c>
      <c r="G448" s="9" t="s">
        <v>9</v>
      </c>
      <c r="H448" s="102" t="s">
        <v>10</v>
      </c>
      <c r="I448" s="4"/>
      <c r="J448" s="133"/>
      <c r="K448" s="130"/>
      <c r="L448" s="9" t="s">
        <v>9</v>
      </c>
      <c r="M448" s="102" t="s">
        <v>10</v>
      </c>
      <c r="N448" s="9" t="s">
        <v>9</v>
      </c>
      <c r="O448" s="102" t="s">
        <v>10</v>
      </c>
      <c r="P448" s="9" t="s">
        <v>9</v>
      </c>
      <c r="Q448" s="102" t="s">
        <v>10</v>
      </c>
      <c r="S448" s="93"/>
      <c r="T448" s="93"/>
      <c r="U448" s="10"/>
      <c r="V448" s="10"/>
      <c r="W448" s="93"/>
      <c r="X448" s="10"/>
      <c r="Y448" s="10"/>
      <c r="Z448" s="93"/>
    </row>
    <row r="449" spans="1:26" ht="12.75">
      <c r="A449" s="138">
        <v>5.64</v>
      </c>
      <c r="B449" s="8">
        <v>5.64</v>
      </c>
      <c r="C449" s="9">
        <f>(5.64-0.24)*(B449-0.24)*(2.28-0.24)</f>
        <v>59.48639999999999</v>
      </c>
      <c r="D449" s="102">
        <v>1118285.9882650764</v>
      </c>
      <c r="E449" s="9">
        <f>(5.64-0.24)*(B449-0.24)*(2.54-0.24)</f>
        <v>67.06799999999998</v>
      </c>
      <c r="F449" s="102">
        <v>1177997.8056632322</v>
      </c>
      <c r="G449" s="9">
        <f>(5.64-0.24)*(B449-0.24)*(2.8-0.24)</f>
        <v>74.64959999999996</v>
      </c>
      <c r="H449" s="102">
        <v>1237608.6744750922</v>
      </c>
      <c r="I449" s="4"/>
      <c r="J449" s="138">
        <v>5.94</v>
      </c>
      <c r="K449" s="9">
        <v>5.94</v>
      </c>
      <c r="L449" s="9">
        <f>(5.94-0.24)*(K449-0.24)*(2.28-0.24)</f>
        <v>66.2796</v>
      </c>
      <c r="M449" s="102">
        <v>1212711.7751071504</v>
      </c>
      <c r="N449" s="9">
        <f>(5.94-0.24)*(K449-0.24)*(2.54-0.24)</f>
        <v>74.727</v>
      </c>
      <c r="O449" s="102">
        <v>1274954.0235270043</v>
      </c>
      <c r="P449" s="9">
        <f>(5.94-0.24)*(K449-0.24)*(2.8-0.24)</f>
        <v>83.17439999999999</v>
      </c>
      <c r="Q449" s="102">
        <v>1337904.7203028565</v>
      </c>
      <c r="S449" s="93"/>
      <c r="T449" s="93"/>
      <c r="U449" s="10"/>
      <c r="V449" s="10"/>
      <c r="W449" s="93"/>
      <c r="X449" s="10"/>
      <c r="Y449" s="10"/>
      <c r="Z449" s="93"/>
    </row>
    <row r="450" spans="1:26" ht="12.75">
      <c r="A450" s="138"/>
      <c r="B450" s="8">
        <v>5.94</v>
      </c>
      <c r="C450" s="9">
        <f aca="true" t="shared" si="44" ref="C450:C498">(5.64-0.24)*(B450-0.24)*(2.28-0.24)</f>
        <v>62.791199999999996</v>
      </c>
      <c r="D450" s="102">
        <v>1164435.5424572641</v>
      </c>
      <c r="E450" s="9">
        <f aca="true" t="shared" si="45" ref="E450:E498">(5.64-0.24)*(B450-0.24)*(2.54-0.24)</f>
        <v>70.79399999999998</v>
      </c>
      <c r="F450" s="102">
        <v>1225565.05242312</v>
      </c>
      <c r="G450" s="9">
        <f aca="true" t="shared" si="46" ref="G450:G498">(5.64-0.24)*(B450-0.24)*(2.8-0.24)</f>
        <v>78.79679999999998</v>
      </c>
      <c r="H450" s="102">
        <v>1286896.438670976</v>
      </c>
      <c r="I450" s="4"/>
      <c r="J450" s="138"/>
      <c r="K450" s="9">
        <v>6.24</v>
      </c>
      <c r="L450" s="9">
        <f aca="true" t="shared" si="47" ref="L450:L497">(5.94-0.24)*(K450-0.24)*(2.28-0.24)</f>
        <v>69.768</v>
      </c>
      <c r="M450" s="102">
        <v>1260886.2633150378</v>
      </c>
      <c r="N450" s="9">
        <f aca="true" t="shared" si="48" ref="N450:N497">(5.94-0.24)*(K450-0.24)*(2.54-0.24)</f>
        <v>78.66</v>
      </c>
      <c r="O450" s="102">
        <v>1324393.5980848882</v>
      </c>
      <c r="P450" s="9">
        <f aca="true" t="shared" si="49" ref="P450:P497">(5.94-0.24)*(K450-0.24)*(2.8-0.24)</f>
        <v>87.55199999999999</v>
      </c>
      <c r="Q450" s="102">
        <v>1388913.0019347365</v>
      </c>
      <c r="S450" s="93"/>
      <c r="T450" s="93"/>
      <c r="U450" s="10"/>
      <c r="V450" s="10"/>
      <c r="W450" s="93"/>
      <c r="X450" s="10"/>
      <c r="Y450" s="10"/>
      <c r="Z450" s="93"/>
    </row>
    <row r="451" spans="1:26" ht="12.75">
      <c r="A451" s="138"/>
      <c r="B451" s="8">
        <v>6.24</v>
      </c>
      <c r="C451" s="9">
        <f t="shared" si="44"/>
        <v>66.096</v>
      </c>
      <c r="D451" s="102">
        <v>1210688.7802131276</v>
      </c>
      <c r="E451" s="9">
        <f t="shared" si="45"/>
        <v>74.52</v>
      </c>
      <c r="F451" s="102">
        <v>1273081.6957290089</v>
      </c>
      <c r="G451" s="9">
        <f t="shared" si="46"/>
        <v>82.94399999999999</v>
      </c>
      <c r="H451" s="102">
        <v>1336082.9959588612</v>
      </c>
      <c r="I451" s="4"/>
      <c r="J451" s="138"/>
      <c r="K451" s="9">
        <v>6.54</v>
      </c>
      <c r="L451" s="9">
        <f t="shared" si="47"/>
        <v>73.2564</v>
      </c>
      <c r="M451" s="102">
        <v>1309212.561884924</v>
      </c>
      <c r="N451" s="9">
        <f t="shared" si="48"/>
        <v>82.59299999999999</v>
      </c>
      <c r="O451" s="102">
        <v>1373782.5691887718</v>
      </c>
      <c r="P451" s="9">
        <f t="shared" si="49"/>
        <v>91.92959999999998</v>
      </c>
      <c r="Q451" s="102">
        <v>1439921.2835666167</v>
      </c>
      <c r="S451" s="93"/>
      <c r="T451" s="93"/>
      <c r="U451" s="10"/>
      <c r="V451" s="10"/>
      <c r="W451" s="93"/>
      <c r="X451" s="10"/>
      <c r="Y451" s="10"/>
      <c r="Z451" s="93"/>
    </row>
    <row r="452" spans="1:26" ht="12.75">
      <c r="A452" s="138"/>
      <c r="B452" s="8">
        <v>6.54</v>
      </c>
      <c r="C452" s="9">
        <f t="shared" si="44"/>
        <v>69.40079999999999</v>
      </c>
      <c r="D452" s="102">
        <v>1256738.1069604289</v>
      </c>
      <c r="E452" s="9">
        <f t="shared" si="45"/>
        <v>78.24599999999998</v>
      </c>
      <c r="F452" s="102">
        <v>1320648.942488897</v>
      </c>
      <c r="G452" s="9">
        <f t="shared" si="46"/>
        <v>87.09119999999997</v>
      </c>
      <c r="H452" s="102">
        <v>1385117.7428847458</v>
      </c>
      <c r="I452" s="4"/>
      <c r="J452" s="138"/>
      <c r="K452" s="9">
        <v>6.84</v>
      </c>
      <c r="L452" s="9">
        <f t="shared" si="47"/>
        <v>76.7448</v>
      </c>
      <c r="M452" s="102">
        <v>1357387.0500928105</v>
      </c>
      <c r="N452" s="9">
        <f t="shared" si="48"/>
        <v>86.52599999999998</v>
      </c>
      <c r="O452" s="102">
        <v>1423222.1437466557</v>
      </c>
      <c r="P452" s="9">
        <f t="shared" si="49"/>
        <v>96.30719999999998</v>
      </c>
      <c r="Q452" s="102">
        <v>1490929.5651984964</v>
      </c>
      <c r="S452" s="93"/>
      <c r="T452" s="93"/>
      <c r="U452" s="10"/>
      <c r="V452" s="10"/>
      <c r="W452" s="93"/>
      <c r="X452" s="10"/>
      <c r="Y452" s="10"/>
      <c r="Z452" s="93"/>
    </row>
    <row r="453" spans="1:26" ht="12.75">
      <c r="A453" s="138"/>
      <c r="B453" s="8">
        <v>6.84</v>
      </c>
      <c r="C453" s="9">
        <f t="shared" si="44"/>
        <v>72.70559999999999</v>
      </c>
      <c r="D453" s="102">
        <v>1302835.8193707783</v>
      </c>
      <c r="E453" s="9">
        <f t="shared" si="45"/>
        <v>81.97199999999998</v>
      </c>
      <c r="F453" s="102">
        <v>1368216.1892487854</v>
      </c>
      <c r="G453" s="9">
        <f t="shared" si="46"/>
        <v>91.23839999999997</v>
      </c>
      <c r="H453" s="102">
        <v>1434354.9036266296</v>
      </c>
      <c r="I453" s="4"/>
      <c r="J453" s="138"/>
      <c r="K453" s="9">
        <v>7.14</v>
      </c>
      <c r="L453" s="9">
        <f t="shared" si="47"/>
        <v>80.2332</v>
      </c>
      <c r="M453" s="102">
        <v>1405662.7452086972</v>
      </c>
      <c r="N453" s="9">
        <f t="shared" si="48"/>
        <v>90.45899999999999</v>
      </c>
      <c r="O453" s="102">
        <v>1472611.1148505397</v>
      </c>
      <c r="P453" s="9">
        <f t="shared" si="49"/>
        <v>100.68479999999998</v>
      </c>
      <c r="Q453" s="102">
        <v>1541937.8468303771</v>
      </c>
      <c r="S453" s="93"/>
      <c r="T453" s="93"/>
      <c r="U453" s="10"/>
      <c r="V453" s="10"/>
      <c r="W453" s="93"/>
      <c r="X453" s="10"/>
      <c r="Y453" s="10"/>
      <c r="Z453" s="93"/>
    </row>
    <row r="454" spans="1:26" ht="12.75">
      <c r="A454" s="138"/>
      <c r="B454" s="8">
        <v>7.14</v>
      </c>
      <c r="C454" s="9">
        <f t="shared" si="44"/>
        <v>76.01039999999998</v>
      </c>
      <c r="D454" s="102">
        <v>1349089.0571266417</v>
      </c>
      <c r="E454" s="9">
        <f t="shared" si="45"/>
        <v>85.69799999999998</v>
      </c>
      <c r="F454" s="102">
        <v>1415783.4360086736</v>
      </c>
      <c r="G454" s="9">
        <f t="shared" si="46"/>
        <v>95.38559999999997</v>
      </c>
      <c r="H454" s="102">
        <v>1483490.8574605142</v>
      </c>
      <c r="I454" s="4"/>
      <c r="J454" s="138"/>
      <c r="K454" s="9">
        <v>7.44</v>
      </c>
      <c r="L454" s="9">
        <f t="shared" si="47"/>
        <v>83.7216</v>
      </c>
      <c r="M454" s="102">
        <v>1453887.836870584</v>
      </c>
      <c r="N454" s="9">
        <f t="shared" si="48"/>
        <v>94.392</v>
      </c>
      <c r="O454" s="102">
        <v>1522050.6894084238</v>
      </c>
      <c r="P454" s="9">
        <f t="shared" si="49"/>
        <v>105.06239999999998</v>
      </c>
      <c r="Q454" s="102">
        <v>1592946.1284622573</v>
      </c>
      <c r="S454" s="93"/>
      <c r="T454" s="93"/>
      <c r="U454" s="10"/>
      <c r="V454" s="10"/>
      <c r="W454" s="93"/>
      <c r="X454" s="10"/>
      <c r="Y454" s="10"/>
      <c r="Z454" s="93"/>
    </row>
    <row r="455" spans="1:26" ht="12.75">
      <c r="A455" s="138"/>
      <c r="B455" s="8">
        <v>7.44</v>
      </c>
      <c r="C455" s="9">
        <f t="shared" si="44"/>
        <v>79.31519999999999</v>
      </c>
      <c r="D455" s="102">
        <v>1395138.3838739428</v>
      </c>
      <c r="E455" s="9">
        <f t="shared" si="45"/>
        <v>89.42399999999998</v>
      </c>
      <c r="F455" s="102">
        <v>1463148.2689525618</v>
      </c>
      <c r="G455" s="9">
        <f t="shared" si="46"/>
        <v>99.53279999999997</v>
      </c>
      <c r="H455" s="102">
        <v>1532677.4147483986</v>
      </c>
      <c r="I455" s="4"/>
      <c r="J455" s="138"/>
      <c r="K455" s="9">
        <v>7.74</v>
      </c>
      <c r="L455" s="9">
        <f t="shared" si="47"/>
        <v>87.21000000000001</v>
      </c>
      <c r="M455" s="102">
        <v>1502112.9285324705</v>
      </c>
      <c r="N455" s="9">
        <f t="shared" si="48"/>
        <v>98.32499999999999</v>
      </c>
      <c r="O455" s="102">
        <v>1571287.850150308</v>
      </c>
      <c r="P455" s="9">
        <f t="shared" si="49"/>
        <v>109.43999999999998</v>
      </c>
      <c r="Q455" s="102">
        <v>1643954.4100941378</v>
      </c>
      <c r="S455" s="93"/>
      <c r="T455" s="93"/>
      <c r="U455" s="10"/>
      <c r="V455" s="10"/>
      <c r="W455" s="93"/>
      <c r="X455" s="10"/>
      <c r="Y455" s="10"/>
      <c r="Z455" s="93"/>
    </row>
    <row r="456" spans="1:26" ht="12.75">
      <c r="A456" s="138"/>
      <c r="B456" s="8">
        <v>7.74</v>
      </c>
      <c r="C456" s="9">
        <f t="shared" si="44"/>
        <v>82.61999999999999</v>
      </c>
      <c r="D456" s="102">
        <v>1441287.93806613</v>
      </c>
      <c r="E456" s="9">
        <f t="shared" si="45"/>
        <v>93.14999999999998</v>
      </c>
      <c r="F456" s="102">
        <v>1510715.51571245</v>
      </c>
      <c r="G456" s="9">
        <f t="shared" si="46"/>
        <v>103.67999999999996</v>
      </c>
      <c r="H456" s="102">
        <v>1581813.3685822836</v>
      </c>
      <c r="I456" s="4"/>
      <c r="J456" s="138"/>
      <c r="K456" s="9">
        <v>8.04</v>
      </c>
      <c r="L456" s="9">
        <f t="shared" si="47"/>
        <v>90.69839999999999</v>
      </c>
      <c r="M456" s="102">
        <v>1550439.2271023572</v>
      </c>
      <c r="N456" s="9">
        <f t="shared" si="48"/>
        <v>102.25799999999998</v>
      </c>
      <c r="O456" s="102">
        <v>1620575.614346192</v>
      </c>
      <c r="P456" s="9">
        <f t="shared" si="49"/>
        <v>113.81759999999997</v>
      </c>
      <c r="Q456" s="102">
        <v>1694962.6917260173</v>
      </c>
      <c r="S456" s="93"/>
      <c r="T456" s="93"/>
      <c r="U456" s="10"/>
      <c r="V456" s="10"/>
      <c r="W456" s="93"/>
      <c r="X456" s="10"/>
      <c r="Y456" s="10"/>
      <c r="Z456" s="93"/>
    </row>
    <row r="457" spans="1:26" ht="12.75">
      <c r="A457" s="138"/>
      <c r="B457" s="8">
        <v>8.04</v>
      </c>
      <c r="C457" s="9">
        <f t="shared" si="44"/>
        <v>85.92479999999998</v>
      </c>
      <c r="D457" s="102">
        <v>1487489.334040156</v>
      </c>
      <c r="E457" s="9">
        <f t="shared" si="45"/>
        <v>96.87599999999998</v>
      </c>
      <c r="F457" s="102">
        <v>1558282.7624723385</v>
      </c>
      <c r="G457" s="9">
        <f t="shared" si="46"/>
        <v>107.82719999999996</v>
      </c>
      <c r="H457" s="102">
        <v>1630949.322416168</v>
      </c>
      <c r="I457" s="4"/>
      <c r="J457" s="138"/>
      <c r="K457" s="9">
        <v>8.34</v>
      </c>
      <c r="L457" s="9">
        <f t="shared" si="47"/>
        <v>94.1868</v>
      </c>
      <c r="M457" s="102">
        <v>1598613.715310244</v>
      </c>
      <c r="N457" s="9">
        <f t="shared" si="48"/>
        <v>106.191</v>
      </c>
      <c r="O457" s="102">
        <v>1670166.9992660754</v>
      </c>
      <c r="P457" s="9">
        <f t="shared" si="49"/>
        <v>118.19519999999999</v>
      </c>
      <c r="Q457" s="102">
        <v>1746122.7837198968</v>
      </c>
      <c r="S457" s="93"/>
      <c r="T457" s="93"/>
      <c r="U457" s="10"/>
      <c r="V457" s="10"/>
      <c r="W457" s="93"/>
      <c r="X457" s="10"/>
      <c r="Y457" s="10"/>
      <c r="Z457" s="93"/>
    </row>
    <row r="458" spans="1:26" ht="12.75">
      <c r="A458" s="138"/>
      <c r="B458" s="8">
        <v>8.34</v>
      </c>
      <c r="C458" s="9">
        <f t="shared" si="44"/>
        <v>89.22959999999999</v>
      </c>
      <c r="D458" s="102">
        <v>1533587.0464505053</v>
      </c>
      <c r="E458" s="9">
        <f t="shared" si="45"/>
        <v>100.60199999999998</v>
      </c>
      <c r="F458" s="102">
        <v>1605698.1988702272</v>
      </c>
      <c r="G458" s="9">
        <f t="shared" si="46"/>
        <v>111.97439999999997</v>
      </c>
      <c r="H458" s="102">
        <v>1680085.2762500523</v>
      </c>
      <c r="I458" s="4"/>
      <c r="J458" s="138"/>
      <c r="K458" s="9">
        <v>8.64</v>
      </c>
      <c r="L458" s="9">
        <f t="shared" si="47"/>
        <v>97.6752</v>
      </c>
      <c r="M458" s="102">
        <v>1646889.4104261303</v>
      </c>
      <c r="N458" s="9">
        <f t="shared" si="48"/>
        <v>110.124</v>
      </c>
      <c r="O458" s="102">
        <v>1719404.1600079595</v>
      </c>
      <c r="P458" s="9">
        <f t="shared" si="49"/>
        <v>122.57279999999999</v>
      </c>
      <c r="Q458" s="102">
        <v>1797282.8757137766</v>
      </c>
      <c r="S458" s="93"/>
      <c r="T458" s="93"/>
      <c r="U458" s="10"/>
      <c r="V458" s="10"/>
      <c r="W458" s="93"/>
      <c r="X458" s="10"/>
      <c r="Y458" s="10"/>
      <c r="Z458" s="93"/>
    </row>
    <row r="459" spans="1:26" ht="12.75">
      <c r="A459" s="138"/>
      <c r="B459" s="8">
        <v>8.64</v>
      </c>
      <c r="C459" s="9">
        <f t="shared" si="44"/>
        <v>92.5344</v>
      </c>
      <c r="D459" s="102">
        <v>1579688.2149796437</v>
      </c>
      <c r="E459" s="9">
        <f t="shared" si="45"/>
        <v>104.32799999999999</v>
      </c>
      <c r="F459" s="102">
        <v>1653518.4629001145</v>
      </c>
      <c r="G459" s="9">
        <f t="shared" si="46"/>
        <v>116.12159999999999</v>
      </c>
      <c r="H459" s="102">
        <v>1729322.4369919358</v>
      </c>
      <c r="I459" s="4"/>
      <c r="J459" s="138"/>
      <c r="K459" s="9">
        <v>8.94</v>
      </c>
      <c r="L459" s="9">
        <f t="shared" si="47"/>
        <v>101.16359999999999</v>
      </c>
      <c r="M459" s="102">
        <v>1695266.3124500166</v>
      </c>
      <c r="N459" s="9">
        <f t="shared" si="48"/>
        <v>114.05699999999999</v>
      </c>
      <c r="O459" s="102">
        <v>1768843.7345658443</v>
      </c>
      <c r="P459" s="9">
        <f t="shared" si="49"/>
        <v>126.95039999999997</v>
      </c>
      <c r="Q459" s="102">
        <v>1848291.1573456563</v>
      </c>
      <c r="S459" s="93"/>
      <c r="T459" s="93"/>
      <c r="U459" s="10"/>
      <c r="V459" s="10"/>
      <c r="W459" s="93"/>
      <c r="X459" s="10"/>
      <c r="Y459" s="10"/>
      <c r="Z459" s="93"/>
    </row>
    <row r="460" spans="1:26" ht="12.75">
      <c r="A460" s="138"/>
      <c r="B460" s="8">
        <v>8.94</v>
      </c>
      <c r="C460" s="9">
        <f t="shared" si="44"/>
        <v>95.83919999999998</v>
      </c>
      <c r="D460" s="102">
        <v>1625889.6109536702</v>
      </c>
      <c r="E460" s="9">
        <f t="shared" si="45"/>
        <v>108.05399999999997</v>
      </c>
      <c r="F460" s="102">
        <v>1700832.6923900032</v>
      </c>
      <c r="G460" s="9">
        <f t="shared" si="46"/>
        <v>120.26879999999996</v>
      </c>
      <c r="H460" s="102">
        <v>1778407.787371821</v>
      </c>
      <c r="I460" s="4"/>
      <c r="J460" s="138"/>
      <c r="K460" s="9">
        <v>9.24</v>
      </c>
      <c r="L460" s="9">
        <f t="shared" si="47"/>
        <v>104.65200000000002</v>
      </c>
      <c r="M460" s="102">
        <v>1743339.5937499034</v>
      </c>
      <c r="N460" s="9">
        <f t="shared" si="48"/>
        <v>117.99</v>
      </c>
      <c r="O460" s="102">
        <v>1818232.7056697279</v>
      </c>
      <c r="P460" s="9">
        <f t="shared" si="49"/>
        <v>131.328</v>
      </c>
      <c r="Q460" s="102">
        <v>1899299.4389775377</v>
      </c>
      <c r="S460" s="93"/>
      <c r="T460" s="93"/>
      <c r="U460" s="10"/>
      <c r="V460" s="10"/>
      <c r="W460" s="93"/>
      <c r="X460" s="10"/>
      <c r="Y460" s="10"/>
      <c r="Z460" s="93"/>
    </row>
    <row r="461" spans="1:26" ht="12.75">
      <c r="A461" s="138"/>
      <c r="B461" s="8">
        <v>9.24</v>
      </c>
      <c r="C461" s="9">
        <f t="shared" si="44"/>
        <v>99.14399999999999</v>
      </c>
      <c r="D461" s="102">
        <v>1671987.3233640196</v>
      </c>
      <c r="E461" s="9">
        <f t="shared" si="45"/>
        <v>111.77999999999997</v>
      </c>
      <c r="F461" s="102">
        <v>1748399.9391498913</v>
      </c>
      <c r="G461" s="9">
        <f t="shared" si="46"/>
        <v>124.41599999999997</v>
      </c>
      <c r="H461" s="102">
        <v>1827644.948113706</v>
      </c>
      <c r="I461" s="4"/>
      <c r="J461" s="138"/>
      <c r="K461" s="9">
        <v>9.540000000000001</v>
      </c>
      <c r="L461" s="9">
        <f t="shared" si="47"/>
        <v>108.14040000000001</v>
      </c>
      <c r="M461" s="102">
        <v>1791665.8923197896</v>
      </c>
      <c r="N461" s="9">
        <f t="shared" si="48"/>
        <v>121.923</v>
      </c>
      <c r="O461" s="102">
        <v>1867672.2802276115</v>
      </c>
      <c r="P461" s="9">
        <f t="shared" si="49"/>
        <v>135.7056</v>
      </c>
      <c r="Q461" s="102">
        <v>1945247.3752094295</v>
      </c>
      <c r="S461" s="93"/>
      <c r="T461" s="93"/>
      <c r="U461" s="10"/>
      <c r="V461" s="10"/>
      <c r="W461" s="93"/>
      <c r="X461" s="10"/>
      <c r="Y461" s="10"/>
      <c r="Z461" s="93"/>
    </row>
    <row r="462" spans="1:26" ht="12.75">
      <c r="A462" s="138"/>
      <c r="B462" s="8">
        <v>9.540000000000001</v>
      </c>
      <c r="C462" s="9">
        <f t="shared" si="44"/>
        <v>102.4488</v>
      </c>
      <c r="D462" s="102">
        <v>1718088.4918931585</v>
      </c>
      <c r="E462" s="9">
        <f t="shared" si="45"/>
        <v>115.50599999999999</v>
      </c>
      <c r="F462" s="102">
        <v>1795916.5824557797</v>
      </c>
      <c r="G462" s="9">
        <f t="shared" si="46"/>
        <v>128.56319999999997</v>
      </c>
      <c r="H462" s="102">
        <v>1876831.5054015894</v>
      </c>
      <c r="I462" s="4"/>
      <c r="J462" s="138"/>
      <c r="K462" s="9">
        <v>9.84</v>
      </c>
      <c r="L462" s="9">
        <f t="shared" si="47"/>
        <v>111.6288</v>
      </c>
      <c r="M462" s="102">
        <v>1839789.7770736772</v>
      </c>
      <c r="N462" s="9">
        <f t="shared" si="48"/>
        <v>125.856</v>
      </c>
      <c r="O462" s="102">
        <v>1917061.2513314954</v>
      </c>
      <c r="P462" s="9">
        <f t="shared" si="49"/>
        <v>140.08319999999998</v>
      </c>
      <c r="Q462" s="102">
        <v>2001316.0022412972</v>
      </c>
      <c r="S462" s="93"/>
      <c r="T462" s="93"/>
      <c r="U462" s="10"/>
      <c r="V462" s="10"/>
      <c r="W462" s="93"/>
      <c r="X462" s="10"/>
      <c r="Y462" s="10"/>
      <c r="Z462" s="93"/>
    </row>
    <row r="463" spans="1:26" ht="12.75">
      <c r="A463" s="138"/>
      <c r="B463" s="8">
        <v>9.84</v>
      </c>
      <c r="C463" s="9">
        <f t="shared" si="44"/>
        <v>105.75359999999999</v>
      </c>
      <c r="D463" s="102">
        <v>1764341.7296490218</v>
      </c>
      <c r="E463" s="9">
        <f t="shared" si="45"/>
        <v>119.23199999999999</v>
      </c>
      <c r="F463" s="102">
        <v>1843483.8292156677</v>
      </c>
      <c r="G463" s="9">
        <f t="shared" si="46"/>
        <v>132.71039999999996</v>
      </c>
      <c r="H463" s="102">
        <v>1926119.269597474</v>
      </c>
      <c r="I463" s="4"/>
      <c r="J463" s="138"/>
      <c r="K463" s="9">
        <v>10.14</v>
      </c>
      <c r="L463" s="9">
        <f t="shared" si="47"/>
        <v>115.11720000000001</v>
      </c>
      <c r="M463" s="102">
        <v>1888116.0756435627</v>
      </c>
      <c r="N463" s="9">
        <f t="shared" si="48"/>
        <v>129.78900000000002</v>
      </c>
      <c r="O463" s="102">
        <v>1966500.825889379</v>
      </c>
      <c r="P463" s="9">
        <f t="shared" si="49"/>
        <v>144.4608</v>
      </c>
      <c r="Q463" s="102">
        <v>2052324.2838731774</v>
      </c>
      <c r="S463" s="93"/>
      <c r="T463" s="93"/>
      <c r="U463" s="10"/>
      <c r="V463" s="10"/>
      <c r="W463" s="93"/>
      <c r="X463" s="10"/>
      <c r="Y463" s="10"/>
      <c r="Z463" s="93"/>
    </row>
    <row r="464" spans="1:26" ht="12.75">
      <c r="A464" s="138"/>
      <c r="B464" s="8">
        <v>10.14</v>
      </c>
      <c r="C464" s="9">
        <f t="shared" si="44"/>
        <v>109.05839999999999</v>
      </c>
      <c r="D464" s="102">
        <v>1810387.6002775333</v>
      </c>
      <c r="E464" s="9">
        <f t="shared" si="45"/>
        <v>122.95799999999997</v>
      </c>
      <c r="F464" s="102">
        <v>1891051.0759755564</v>
      </c>
      <c r="G464" s="9">
        <f t="shared" si="46"/>
        <v>136.85759999999996</v>
      </c>
      <c r="H464" s="102">
        <v>1975255.2234313586</v>
      </c>
      <c r="I464" s="4"/>
      <c r="J464" s="138"/>
      <c r="K464" s="9">
        <v>10.44</v>
      </c>
      <c r="L464" s="9">
        <f t="shared" si="47"/>
        <v>118.60560000000001</v>
      </c>
      <c r="M464" s="102">
        <v>1936189.3569434506</v>
      </c>
      <c r="N464" s="9">
        <f t="shared" si="48"/>
        <v>133.72199999999998</v>
      </c>
      <c r="O464" s="102">
        <v>2015889.7969932633</v>
      </c>
      <c r="P464" s="9">
        <f t="shared" si="49"/>
        <v>148.83839999999998</v>
      </c>
      <c r="Q464" s="102">
        <v>2103383.168959058</v>
      </c>
      <c r="S464" s="93"/>
      <c r="T464" s="93"/>
      <c r="U464" s="10"/>
      <c r="V464" s="10"/>
      <c r="W464" s="93"/>
      <c r="X464" s="10"/>
      <c r="Y464" s="10"/>
      <c r="Z464" s="93"/>
    </row>
    <row r="465" spans="1:26" ht="12.75">
      <c r="A465" s="138"/>
      <c r="B465" s="8">
        <v>10.44</v>
      </c>
      <c r="C465" s="9">
        <f t="shared" si="44"/>
        <v>112.36319999999998</v>
      </c>
      <c r="D465" s="102">
        <v>1856488.7688066724</v>
      </c>
      <c r="E465" s="9">
        <f t="shared" si="45"/>
        <v>126.68399999999997</v>
      </c>
      <c r="F465" s="102">
        <v>1938618.3227354446</v>
      </c>
      <c r="G465" s="9">
        <f t="shared" si="46"/>
        <v>141.00479999999996</v>
      </c>
      <c r="H465" s="102">
        <v>2024391.1772652434</v>
      </c>
      <c r="I465" s="4"/>
      <c r="J465" s="138"/>
      <c r="K465" s="9">
        <v>10.74</v>
      </c>
      <c r="L465" s="9">
        <f t="shared" si="47"/>
        <v>122.09400000000001</v>
      </c>
      <c r="M465" s="102">
        <v>1984566.2589673367</v>
      </c>
      <c r="N465" s="9">
        <f t="shared" si="48"/>
        <v>137.655</v>
      </c>
      <c r="O465" s="102">
        <v>2065329.3715511474</v>
      </c>
      <c r="P465" s="9">
        <f t="shared" si="49"/>
        <v>153.21599999999998</v>
      </c>
      <c r="Q465" s="102">
        <v>2154442.0540449372</v>
      </c>
      <c r="S465" s="93"/>
      <c r="T465" s="93"/>
      <c r="U465" s="10"/>
      <c r="V465" s="10"/>
      <c r="W465" s="93"/>
      <c r="X465" s="10"/>
      <c r="Y465" s="10"/>
      <c r="Z465" s="93"/>
    </row>
    <row r="466" spans="1:26" ht="12.75">
      <c r="A466" s="138"/>
      <c r="B466" s="8">
        <v>10.74</v>
      </c>
      <c r="C466" s="9">
        <f t="shared" si="44"/>
        <v>115.66799999999999</v>
      </c>
      <c r="D466" s="102">
        <v>1902742.0065625357</v>
      </c>
      <c r="E466" s="9">
        <f t="shared" si="45"/>
        <v>130.40999999999997</v>
      </c>
      <c r="F466" s="102">
        <v>1986134.9660413333</v>
      </c>
      <c r="G466" s="9">
        <f t="shared" si="46"/>
        <v>145.15199999999996</v>
      </c>
      <c r="H466" s="102">
        <v>2073577.734553127</v>
      </c>
      <c r="I466" s="4"/>
      <c r="J466" s="138"/>
      <c r="K466" s="9">
        <v>11.040000000000001</v>
      </c>
      <c r="L466" s="9">
        <f t="shared" si="47"/>
        <v>125.58240000000002</v>
      </c>
      <c r="M466" s="102">
        <v>2032740.7471752237</v>
      </c>
      <c r="N466" s="9">
        <f t="shared" si="48"/>
        <v>141.58800000000002</v>
      </c>
      <c r="O466" s="102">
        <v>2114718.3426550315</v>
      </c>
      <c r="P466" s="9">
        <f t="shared" si="49"/>
        <v>157.5936</v>
      </c>
      <c r="Q466" s="102">
        <v>2205602.1460388172</v>
      </c>
      <c r="S466" s="93"/>
      <c r="T466" s="93"/>
      <c r="U466" s="10"/>
      <c r="V466" s="10"/>
      <c r="W466" s="93"/>
      <c r="X466" s="10"/>
      <c r="Y466" s="10"/>
      <c r="Z466" s="93"/>
    </row>
    <row r="467" spans="1:26" ht="12.75">
      <c r="A467" s="138"/>
      <c r="B467" s="8">
        <v>11.040000000000001</v>
      </c>
      <c r="C467" s="9">
        <f t="shared" si="44"/>
        <v>118.9728</v>
      </c>
      <c r="D467" s="102">
        <v>1948791.3333098372</v>
      </c>
      <c r="E467" s="9">
        <f t="shared" si="45"/>
        <v>134.136</v>
      </c>
      <c r="F467" s="102">
        <v>2033702.2128012215</v>
      </c>
      <c r="G467" s="9">
        <f t="shared" si="46"/>
        <v>149.29919999999998</v>
      </c>
      <c r="H467" s="102">
        <v>2122713.688387012</v>
      </c>
      <c r="I467" s="4"/>
      <c r="J467" s="138"/>
      <c r="K467" s="9">
        <v>11.34</v>
      </c>
      <c r="L467" s="9">
        <f t="shared" si="47"/>
        <v>129.07080000000002</v>
      </c>
      <c r="M467" s="102">
        <v>2081016.4422911108</v>
      </c>
      <c r="N467" s="9">
        <f t="shared" si="48"/>
        <v>145.521</v>
      </c>
      <c r="O467" s="102">
        <v>2164157.9172129147</v>
      </c>
      <c r="P467" s="9">
        <f t="shared" si="49"/>
        <v>161.97119999999998</v>
      </c>
      <c r="Q467" s="102">
        <v>2256458.617308697</v>
      </c>
      <c r="S467" s="93"/>
      <c r="T467" s="93"/>
      <c r="U467" s="10"/>
      <c r="V467" s="10"/>
      <c r="W467" s="93"/>
      <c r="X467" s="10"/>
      <c r="Y467" s="10"/>
      <c r="Z467" s="93"/>
    </row>
    <row r="468" spans="1:26" ht="12.75">
      <c r="A468" s="138"/>
      <c r="B468" s="8">
        <v>11.34</v>
      </c>
      <c r="C468" s="9">
        <f t="shared" si="44"/>
        <v>122.27759999999998</v>
      </c>
      <c r="D468" s="102">
        <v>1994940.8875020244</v>
      </c>
      <c r="E468" s="9">
        <f t="shared" si="45"/>
        <v>137.86199999999997</v>
      </c>
      <c r="F468" s="102">
        <v>2081269.4595611098</v>
      </c>
      <c r="G468" s="9">
        <f t="shared" si="46"/>
        <v>153.44639999999995</v>
      </c>
      <c r="H468" s="102">
        <v>2171849.642220897</v>
      </c>
      <c r="I468" s="4"/>
      <c r="J468" s="138"/>
      <c r="K468" s="9">
        <v>11.64</v>
      </c>
      <c r="L468" s="9">
        <f t="shared" si="47"/>
        <v>132.5592</v>
      </c>
      <c r="M468" s="102">
        <v>2129342.740860997</v>
      </c>
      <c r="N468" s="9">
        <f t="shared" si="48"/>
        <v>149.454</v>
      </c>
      <c r="O468" s="102">
        <v>2213546.888316799</v>
      </c>
      <c r="P468" s="9">
        <f t="shared" si="49"/>
        <v>166.34879999999998</v>
      </c>
      <c r="Q468" s="102">
        <v>2307618.7093025777</v>
      </c>
      <c r="S468" s="93"/>
      <c r="T468" s="93"/>
      <c r="U468" s="10"/>
      <c r="V468" s="10"/>
      <c r="W468" s="93"/>
      <c r="X468" s="10"/>
      <c r="Y468" s="10"/>
      <c r="Z468" s="93"/>
    </row>
    <row r="469" spans="1:26" ht="12.75">
      <c r="A469" s="138"/>
      <c r="B469" s="8">
        <v>11.64</v>
      </c>
      <c r="C469" s="9">
        <f t="shared" si="44"/>
        <v>125.58239999999999</v>
      </c>
      <c r="D469" s="102">
        <v>2041142.2834760502</v>
      </c>
      <c r="E469" s="9">
        <f t="shared" si="45"/>
        <v>141.58799999999997</v>
      </c>
      <c r="F469" s="102">
        <v>2128836.7063209987</v>
      </c>
      <c r="G469" s="9">
        <f t="shared" si="46"/>
        <v>157.59359999999995</v>
      </c>
      <c r="H469" s="102">
        <v>2220985.596054781</v>
      </c>
      <c r="I469" s="4"/>
      <c r="J469" s="138"/>
      <c r="K469" s="9">
        <v>11.94</v>
      </c>
      <c r="L469" s="9">
        <f t="shared" si="47"/>
        <v>136.0476</v>
      </c>
      <c r="M469" s="102">
        <v>2177416.0221608835</v>
      </c>
      <c r="N469" s="9">
        <f t="shared" si="48"/>
        <v>153.38699999999997</v>
      </c>
      <c r="O469" s="102">
        <v>2262986.462874682</v>
      </c>
      <c r="P469" s="9">
        <f t="shared" si="49"/>
        <v>170.72639999999996</v>
      </c>
      <c r="Q469" s="102">
        <v>2358626.9909344576</v>
      </c>
      <c r="S469" s="93"/>
      <c r="T469" s="93"/>
      <c r="U469" s="10"/>
      <c r="V469" s="10"/>
      <c r="W469" s="93"/>
      <c r="X469" s="10"/>
      <c r="Y469" s="10"/>
      <c r="Z469" s="93"/>
    </row>
    <row r="470" spans="1:26" ht="12.75">
      <c r="A470" s="138"/>
      <c r="B470" s="8">
        <v>11.94</v>
      </c>
      <c r="C470" s="9">
        <f t="shared" si="44"/>
        <v>128.88719999999998</v>
      </c>
      <c r="D470" s="102">
        <v>2087239.9958863999</v>
      </c>
      <c r="E470" s="9">
        <f t="shared" si="45"/>
        <v>145.31399999999996</v>
      </c>
      <c r="F470" s="102">
        <v>2176353.349626886</v>
      </c>
      <c r="G470" s="9">
        <f t="shared" si="46"/>
        <v>161.74079999999995</v>
      </c>
      <c r="H470" s="102">
        <v>2270172.1533426656</v>
      </c>
      <c r="I470" s="4"/>
      <c r="J470" s="138"/>
      <c r="K470" s="9">
        <v>12.24</v>
      </c>
      <c r="L470" s="9">
        <f t="shared" si="47"/>
        <v>139.536</v>
      </c>
      <c r="M470" s="102">
        <v>2225792.92418477</v>
      </c>
      <c r="N470" s="9">
        <f t="shared" si="48"/>
        <v>157.32</v>
      </c>
      <c r="O470" s="102">
        <v>2312375.433978567</v>
      </c>
      <c r="P470" s="9">
        <f t="shared" si="49"/>
        <v>175.10399999999998</v>
      </c>
      <c r="Q470" s="102">
        <v>2409635.2725663385</v>
      </c>
      <c r="S470" s="93"/>
      <c r="T470" s="93"/>
      <c r="U470" s="10"/>
      <c r="V470" s="10"/>
      <c r="W470" s="93"/>
      <c r="X470" s="10"/>
      <c r="Y470" s="10"/>
      <c r="Z470" s="93"/>
    </row>
    <row r="471" spans="1:26" ht="12.75">
      <c r="A471" s="138"/>
      <c r="B471" s="8">
        <v>12.24</v>
      </c>
      <c r="C471" s="9">
        <f t="shared" si="44"/>
        <v>132.192</v>
      </c>
      <c r="D471" s="102">
        <v>2133341.1644155383</v>
      </c>
      <c r="E471" s="9">
        <f t="shared" si="45"/>
        <v>149.04</v>
      </c>
      <c r="F471" s="102">
        <v>2223768.786024775</v>
      </c>
      <c r="G471" s="9">
        <f t="shared" si="46"/>
        <v>165.88799999999998</v>
      </c>
      <c r="H471" s="102">
        <v>2319308.10717655</v>
      </c>
      <c r="I471" s="4"/>
      <c r="J471" s="138"/>
      <c r="K471" s="9">
        <v>12.540000000000001</v>
      </c>
      <c r="L471" s="9">
        <f t="shared" si="47"/>
        <v>143.0244</v>
      </c>
      <c r="M471" s="102">
        <v>2273967.412392656</v>
      </c>
      <c r="N471" s="9">
        <f t="shared" si="48"/>
        <v>161.253</v>
      </c>
      <c r="O471" s="102">
        <v>2361663.198174451</v>
      </c>
      <c r="P471" s="9">
        <f t="shared" si="49"/>
        <v>179.48159999999996</v>
      </c>
      <c r="Q471" s="102">
        <v>2460643.5541982185</v>
      </c>
      <c r="S471" s="93"/>
      <c r="T471" s="93"/>
      <c r="U471" s="10"/>
      <c r="V471" s="10"/>
      <c r="W471" s="93"/>
      <c r="X471" s="10"/>
      <c r="Y471" s="10"/>
      <c r="Z471" s="93"/>
    </row>
    <row r="472" spans="1:26" ht="12.75">
      <c r="A472" s="138"/>
      <c r="B472" s="8">
        <v>12.540000000000001</v>
      </c>
      <c r="C472" s="9">
        <f t="shared" si="44"/>
        <v>135.4968</v>
      </c>
      <c r="D472" s="102">
        <v>2179542.560389564</v>
      </c>
      <c r="E472" s="9">
        <f t="shared" si="45"/>
        <v>152.766</v>
      </c>
      <c r="F472" s="102">
        <v>2271336.0327846627</v>
      </c>
      <c r="G472" s="9">
        <f t="shared" si="46"/>
        <v>170.03519999999997</v>
      </c>
      <c r="H472" s="102">
        <v>2368494.6644644346</v>
      </c>
      <c r="I472" s="4"/>
      <c r="J472" s="138"/>
      <c r="K472" s="9">
        <v>12.84</v>
      </c>
      <c r="L472" s="9">
        <f t="shared" si="47"/>
        <v>146.5128</v>
      </c>
      <c r="M472" s="102">
        <v>2322243.107508544</v>
      </c>
      <c r="N472" s="9">
        <f t="shared" si="48"/>
        <v>165.18599999999998</v>
      </c>
      <c r="O472" s="102">
        <v>2411001.565824335</v>
      </c>
      <c r="P472" s="9">
        <f t="shared" si="49"/>
        <v>183.85919999999996</v>
      </c>
      <c r="Q472" s="102">
        <v>2511651.8358301</v>
      </c>
      <c r="S472" s="93"/>
      <c r="T472" s="93"/>
      <c r="U472" s="10"/>
      <c r="V472" s="10"/>
      <c r="W472" s="93"/>
      <c r="X472" s="10"/>
      <c r="Y472" s="10"/>
      <c r="Z472" s="93"/>
    </row>
    <row r="473" spans="1:26" ht="12.75">
      <c r="A473" s="138"/>
      <c r="B473" s="8">
        <v>12.84</v>
      </c>
      <c r="C473" s="9">
        <f t="shared" si="44"/>
        <v>138.80159999999998</v>
      </c>
      <c r="D473" s="102">
        <v>2225640.272799914</v>
      </c>
      <c r="E473" s="9">
        <f t="shared" si="45"/>
        <v>156.49199999999996</v>
      </c>
      <c r="F473" s="102">
        <v>2318903.2795445505</v>
      </c>
      <c r="G473" s="9">
        <f t="shared" si="46"/>
        <v>174.18239999999994</v>
      </c>
      <c r="H473" s="102">
        <v>2417883.635568319</v>
      </c>
      <c r="I473" s="4"/>
      <c r="J473" s="138"/>
      <c r="K473" s="9">
        <v>13.14</v>
      </c>
      <c r="L473" s="9">
        <f t="shared" si="47"/>
        <v>150.0012</v>
      </c>
      <c r="M473" s="102">
        <v>2370569.4060784304</v>
      </c>
      <c r="N473" s="9">
        <f t="shared" si="48"/>
        <v>169.119</v>
      </c>
      <c r="O473" s="102">
        <v>2460643.5541982185</v>
      </c>
      <c r="P473" s="9">
        <f t="shared" si="49"/>
        <v>188.2368</v>
      </c>
      <c r="Q473" s="102">
        <v>2562660.1174619785</v>
      </c>
      <c r="S473" s="93"/>
      <c r="T473" s="93"/>
      <c r="U473" s="10"/>
      <c r="V473" s="10"/>
      <c r="W473" s="93"/>
      <c r="X473" s="10"/>
      <c r="Y473" s="10"/>
      <c r="Z473" s="93"/>
    </row>
    <row r="474" spans="1:26" ht="12.75">
      <c r="A474" s="138"/>
      <c r="B474" s="8">
        <v>13.14</v>
      </c>
      <c r="C474" s="9">
        <f t="shared" si="44"/>
        <v>142.1064</v>
      </c>
      <c r="D474" s="102">
        <v>2271789.826992101</v>
      </c>
      <c r="E474" s="9">
        <f t="shared" si="45"/>
        <v>160.218</v>
      </c>
      <c r="F474" s="102">
        <v>2366369.319396439</v>
      </c>
      <c r="G474" s="9">
        <f t="shared" si="46"/>
        <v>178.32959999999997</v>
      </c>
      <c r="H474" s="102">
        <v>2466867.779040204</v>
      </c>
      <c r="I474" s="4"/>
      <c r="J474" s="138"/>
      <c r="K474" s="9">
        <v>13.44</v>
      </c>
      <c r="L474" s="9">
        <f t="shared" si="47"/>
        <v>153.4896</v>
      </c>
      <c r="M474" s="102">
        <v>2418642.6873783176</v>
      </c>
      <c r="N474" s="9">
        <f t="shared" si="48"/>
        <v>173.05199999999996</v>
      </c>
      <c r="O474" s="102">
        <v>2509830.1114861025</v>
      </c>
      <c r="P474" s="9">
        <f t="shared" si="49"/>
        <v>192.61439999999996</v>
      </c>
      <c r="Q474" s="102">
        <v>2613668.3990938584</v>
      </c>
      <c r="S474" s="93"/>
      <c r="T474" s="93"/>
      <c r="U474" s="10"/>
      <c r="V474" s="10"/>
      <c r="W474" s="93"/>
      <c r="X474" s="10"/>
      <c r="Y474" s="10"/>
      <c r="Z474" s="93"/>
    </row>
    <row r="475" spans="1:26" ht="12.75">
      <c r="A475" s="138"/>
      <c r="B475" s="8">
        <v>13.44</v>
      </c>
      <c r="C475" s="9">
        <f t="shared" si="44"/>
        <v>145.41119999999998</v>
      </c>
      <c r="D475" s="102">
        <v>2317991.222966127</v>
      </c>
      <c r="E475" s="9">
        <f t="shared" si="45"/>
        <v>163.94399999999996</v>
      </c>
      <c r="F475" s="102">
        <v>2413885.962702329</v>
      </c>
      <c r="G475" s="9">
        <f t="shared" si="46"/>
        <v>182.47679999999994</v>
      </c>
      <c r="H475" s="102">
        <v>2516003.7328740875</v>
      </c>
      <c r="I475" s="4"/>
      <c r="J475" s="138"/>
      <c r="K475" s="9">
        <v>13.74</v>
      </c>
      <c r="L475" s="9">
        <f t="shared" si="47"/>
        <v>156.978</v>
      </c>
      <c r="M475" s="102">
        <v>2467019.589402203</v>
      </c>
      <c r="N475" s="9">
        <f t="shared" si="48"/>
        <v>176.98499999999999</v>
      </c>
      <c r="O475" s="102">
        <v>2559219.0825899867</v>
      </c>
      <c r="P475" s="9">
        <f t="shared" si="49"/>
        <v>196.992</v>
      </c>
      <c r="Q475" s="102">
        <v>2664777.8876337386</v>
      </c>
      <c r="S475" s="93"/>
      <c r="T475" s="93"/>
      <c r="U475" s="10"/>
      <c r="V475" s="10"/>
      <c r="W475" s="93"/>
      <c r="X475" s="10"/>
      <c r="Y475" s="10"/>
      <c r="Z475" s="93"/>
    </row>
    <row r="476" spans="1:26" ht="12.75">
      <c r="A476" s="138"/>
      <c r="B476" s="8">
        <v>13.74</v>
      </c>
      <c r="C476" s="9">
        <f t="shared" si="44"/>
        <v>148.71599999999998</v>
      </c>
      <c r="D476" s="102">
        <v>2364192.618940152</v>
      </c>
      <c r="E476" s="9">
        <f t="shared" si="45"/>
        <v>167.66999999999996</v>
      </c>
      <c r="F476" s="102">
        <v>2461453.209462216</v>
      </c>
      <c r="G476" s="9">
        <f t="shared" si="46"/>
        <v>186.62399999999994</v>
      </c>
      <c r="H476" s="102">
        <v>2565291.4970699726</v>
      </c>
      <c r="I476" s="4"/>
      <c r="J476" s="138"/>
      <c r="K476" s="9">
        <v>14.040000000000001</v>
      </c>
      <c r="L476" s="9">
        <f t="shared" si="47"/>
        <v>160.46640000000002</v>
      </c>
      <c r="M476" s="102">
        <v>2515143.4741560905</v>
      </c>
      <c r="N476" s="9">
        <f t="shared" si="48"/>
        <v>180.918</v>
      </c>
      <c r="O476" s="102">
        <v>2608608.0536938705</v>
      </c>
      <c r="P476" s="9">
        <f t="shared" si="49"/>
        <v>201.3696</v>
      </c>
      <c r="Q476" s="102">
        <v>2715937.9796276186</v>
      </c>
      <c r="S476" s="93"/>
      <c r="T476" s="93"/>
      <c r="U476" s="10"/>
      <c r="V476" s="10"/>
      <c r="W476" s="93"/>
      <c r="X476" s="10"/>
      <c r="Y476" s="10"/>
      <c r="Z476" s="93"/>
    </row>
    <row r="477" spans="1:26" ht="12.75">
      <c r="A477" s="138"/>
      <c r="B477" s="8">
        <v>14.040000000000001</v>
      </c>
      <c r="C477" s="9">
        <f t="shared" si="44"/>
        <v>152.0208</v>
      </c>
      <c r="D477" s="102">
        <v>2410141.718242567</v>
      </c>
      <c r="E477" s="9">
        <f t="shared" si="45"/>
        <v>171.396</v>
      </c>
      <c r="F477" s="102">
        <v>2508969.852768105</v>
      </c>
      <c r="G477" s="9">
        <f t="shared" si="46"/>
        <v>190.77119999999996</v>
      </c>
      <c r="H477" s="102">
        <v>2614478.0543578565</v>
      </c>
      <c r="I477" s="4"/>
      <c r="J477" s="138"/>
      <c r="K477" s="9">
        <v>14.34</v>
      </c>
      <c r="L477" s="9">
        <f t="shared" si="47"/>
        <v>163.9548</v>
      </c>
      <c r="M477" s="102">
        <v>2563469.772725977</v>
      </c>
      <c r="N477" s="9">
        <f t="shared" si="48"/>
        <v>184.851</v>
      </c>
      <c r="O477" s="102">
        <v>2658047.6282517547</v>
      </c>
      <c r="P477" s="9">
        <f t="shared" si="49"/>
        <v>205.7472</v>
      </c>
      <c r="Q477" s="102">
        <v>2766946.2612594995</v>
      </c>
      <c r="S477" s="93"/>
      <c r="T477" s="93"/>
      <c r="U477" s="10"/>
      <c r="V477" s="10"/>
      <c r="W477" s="93"/>
      <c r="X477" s="10"/>
      <c r="Y477" s="10"/>
      <c r="Z477" s="93"/>
    </row>
    <row r="478" spans="1:26" ht="12.75">
      <c r="A478" s="138"/>
      <c r="B478" s="8">
        <v>14.34</v>
      </c>
      <c r="C478" s="9">
        <f t="shared" si="44"/>
        <v>155.32559999999998</v>
      </c>
      <c r="D478" s="102">
        <v>2456391.499879641</v>
      </c>
      <c r="E478" s="9">
        <f t="shared" si="45"/>
        <v>175.12199999999996</v>
      </c>
      <c r="F478" s="102">
        <v>2556537.0995279932</v>
      </c>
      <c r="G478" s="9">
        <f t="shared" si="46"/>
        <v>194.91839999999993</v>
      </c>
      <c r="H478" s="102">
        <v>2663614.008191741</v>
      </c>
      <c r="I478" s="4"/>
      <c r="J478" s="138"/>
      <c r="K478" s="9">
        <v>14.64</v>
      </c>
      <c r="L478" s="9">
        <f t="shared" si="47"/>
        <v>167.4432</v>
      </c>
      <c r="M478" s="102">
        <v>2611644.2609338625</v>
      </c>
      <c r="N478" s="9">
        <f t="shared" si="48"/>
        <v>188.784</v>
      </c>
      <c r="O478" s="102">
        <v>2707436.5993556385</v>
      </c>
      <c r="P478" s="9">
        <f t="shared" si="49"/>
        <v>210.12479999999996</v>
      </c>
      <c r="Q478" s="102">
        <v>2817954.5428913785</v>
      </c>
      <c r="S478" s="93"/>
      <c r="T478" s="93"/>
      <c r="U478" s="10"/>
      <c r="V478" s="10"/>
      <c r="W478" s="93"/>
      <c r="X478" s="10"/>
      <c r="Y478" s="10"/>
      <c r="Z478" s="93"/>
    </row>
    <row r="479" spans="1:26" ht="12.75">
      <c r="A479" s="138"/>
      <c r="B479" s="8">
        <v>14.64</v>
      </c>
      <c r="C479" s="9">
        <f t="shared" si="44"/>
        <v>158.63039999999998</v>
      </c>
      <c r="D479" s="102">
        <v>2502592.895853666</v>
      </c>
      <c r="E479" s="9">
        <f t="shared" si="45"/>
        <v>178.84799999999996</v>
      </c>
      <c r="F479" s="102">
        <v>2604104.346287881</v>
      </c>
      <c r="G479" s="9">
        <f t="shared" si="46"/>
        <v>199.06559999999993</v>
      </c>
      <c r="H479" s="102">
        <v>2712749.9620256256</v>
      </c>
      <c r="I479" s="4"/>
      <c r="J479" s="138"/>
      <c r="K479" s="9">
        <v>14.94</v>
      </c>
      <c r="L479" s="9">
        <f t="shared" si="47"/>
        <v>170.93159999999997</v>
      </c>
      <c r="M479" s="102">
        <v>2659869.35259575</v>
      </c>
      <c r="N479" s="9">
        <f t="shared" si="48"/>
        <v>192.71699999999996</v>
      </c>
      <c r="O479" s="102">
        <v>2756876.1739135226</v>
      </c>
      <c r="P479" s="9">
        <f t="shared" si="49"/>
        <v>214.50239999999994</v>
      </c>
      <c r="Q479" s="102">
        <v>2868962.824523259</v>
      </c>
      <c r="S479" s="93"/>
      <c r="T479" s="93"/>
      <c r="U479" s="10"/>
      <c r="V479" s="10"/>
      <c r="W479" s="93"/>
      <c r="X479" s="10"/>
      <c r="Y479" s="10"/>
      <c r="Z479" s="93"/>
    </row>
    <row r="480" spans="1:26" ht="12.75">
      <c r="A480" s="138"/>
      <c r="B480" s="8">
        <v>14.94</v>
      </c>
      <c r="C480" s="9">
        <f t="shared" si="44"/>
        <v>161.93519999999995</v>
      </c>
      <c r="D480" s="102">
        <v>2548642.2226009676</v>
      </c>
      <c r="E480" s="9">
        <f t="shared" si="45"/>
        <v>182.57399999999996</v>
      </c>
      <c r="F480" s="102">
        <v>2651620.9895937694</v>
      </c>
      <c r="G480" s="9">
        <f t="shared" si="46"/>
        <v>203.21279999999993</v>
      </c>
      <c r="H480" s="102">
        <v>2761885.91585951</v>
      </c>
      <c r="I480" s="4"/>
      <c r="J480" s="138"/>
      <c r="K480" s="9">
        <v>15.24</v>
      </c>
      <c r="L480" s="9">
        <f t="shared" si="47"/>
        <v>174.42000000000002</v>
      </c>
      <c r="M480" s="102">
        <v>2708246.254619637</v>
      </c>
      <c r="N480" s="9">
        <f t="shared" si="48"/>
        <v>196.64999999999998</v>
      </c>
      <c r="O480" s="102">
        <v>2806265.1450174064</v>
      </c>
      <c r="P480" s="9">
        <f t="shared" si="49"/>
        <v>218.87999999999997</v>
      </c>
      <c r="Q480" s="102">
        <v>2919971.1061551385</v>
      </c>
      <c r="S480" s="93"/>
      <c r="T480" s="93"/>
      <c r="U480" s="10"/>
      <c r="V480" s="10"/>
      <c r="W480" s="93"/>
      <c r="X480" s="10"/>
      <c r="Y480" s="10"/>
      <c r="Z480" s="93"/>
    </row>
    <row r="481" spans="1:26" ht="12.75">
      <c r="A481" s="138"/>
      <c r="B481" s="8">
        <v>15.24</v>
      </c>
      <c r="C481" s="9">
        <f t="shared" si="44"/>
        <v>165.23999999999998</v>
      </c>
      <c r="D481" s="102">
        <v>2594791.7767931554</v>
      </c>
      <c r="E481" s="9">
        <f t="shared" si="45"/>
        <v>186.29999999999995</v>
      </c>
      <c r="F481" s="102">
        <v>2699188.236353658</v>
      </c>
      <c r="G481" s="9">
        <f t="shared" si="46"/>
        <v>207.35999999999993</v>
      </c>
      <c r="H481" s="102">
        <v>2811072.473147396</v>
      </c>
      <c r="I481" s="4"/>
      <c r="J481" s="138"/>
      <c r="K481" s="9">
        <v>15.540000000000001</v>
      </c>
      <c r="L481" s="9">
        <f t="shared" si="47"/>
        <v>177.90840000000003</v>
      </c>
      <c r="M481" s="102">
        <v>2756370.139373525</v>
      </c>
      <c r="N481" s="9">
        <f t="shared" si="48"/>
        <v>200.583</v>
      </c>
      <c r="O481" s="102">
        <v>2855704.7195752906</v>
      </c>
      <c r="P481" s="9">
        <f t="shared" si="49"/>
        <v>223.2576</v>
      </c>
      <c r="Q481" s="102">
        <v>2970979.3877870194</v>
      </c>
      <c r="S481" s="93"/>
      <c r="T481" s="93"/>
      <c r="U481" s="10"/>
      <c r="V481" s="10"/>
      <c r="W481" s="93"/>
      <c r="X481" s="10"/>
      <c r="Y481" s="10"/>
      <c r="Z481" s="93"/>
    </row>
    <row r="482" spans="1:26" ht="12.75">
      <c r="A482" s="138"/>
      <c r="B482" s="8">
        <v>15.540000000000001</v>
      </c>
      <c r="C482" s="9">
        <f t="shared" si="44"/>
        <v>168.54479999999998</v>
      </c>
      <c r="D482" s="102">
        <v>2640906.769797451</v>
      </c>
      <c r="E482" s="9">
        <f t="shared" si="45"/>
        <v>190.02599999999995</v>
      </c>
      <c r="F482" s="102">
        <v>2746755.483113545</v>
      </c>
      <c r="G482" s="9">
        <f t="shared" si="46"/>
        <v>211.50719999999995</v>
      </c>
      <c r="H482" s="102">
        <v>2860208.4269812796</v>
      </c>
      <c r="I482" s="4"/>
      <c r="J482" s="138"/>
      <c r="K482" s="9">
        <v>15.84</v>
      </c>
      <c r="L482" s="9">
        <f t="shared" si="47"/>
        <v>181.3968</v>
      </c>
      <c r="M482" s="102">
        <v>2804696.4379434087</v>
      </c>
      <c r="N482" s="9">
        <f t="shared" si="48"/>
        <v>204.516</v>
      </c>
      <c r="O482" s="102">
        <v>2905093.6906791744</v>
      </c>
      <c r="P482" s="9">
        <f t="shared" si="49"/>
        <v>227.63519999999997</v>
      </c>
      <c r="Q482" s="102">
        <v>3022038.2728728997</v>
      </c>
      <c r="S482" s="93"/>
      <c r="T482" s="93"/>
      <c r="U482" s="10"/>
      <c r="V482" s="10"/>
      <c r="W482" s="93"/>
      <c r="X482" s="10"/>
      <c r="Y482" s="10"/>
      <c r="Z482" s="93"/>
    </row>
    <row r="483" spans="1:26" ht="12.75">
      <c r="A483" s="138"/>
      <c r="B483" s="8">
        <v>15.84</v>
      </c>
      <c r="C483" s="9">
        <f t="shared" si="44"/>
        <v>171.84959999999998</v>
      </c>
      <c r="D483" s="102">
        <v>2686994.1138514327</v>
      </c>
      <c r="E483" s="9">
        <f t="shared" si="45"/>
        <v>193.75199999999998</v>
      </c>
      <c r="F483" s="102">
        <v>2794322.729873434</v>
      </c>
      <c r="G483" s="9">
        <f t="shared" si="46"/>
        <v>215.65439999999995</v>
      </c>
      <c r="H483" s="102">
        <v>2909394.9842691645</v>
      </c>
      <c r="I483" s="4"/>
      <c r="J483" s="138"/>
      <c r="K483" s="9">
        <v>16.139999999999997</v>
      </c>
      <c r="L483" s="9">
        <f t="shared" si="47"/>
        <v>184.88519999999997</v>
      </c>
      <c r="M483" s="102">
        <v>2852769.7192432964</v>
      </c>
      <c r="N483" s="9">
        <f t="shared" si="48"/>
        <v>208.44899999999993</v>
      </c>
      <c r="O483" s="102">
        <v>2954533.2652370585</v>
      </c>
      <c r="P483" s="9">
        <f t="shared" si="49"/>
        <v>232.0127999999999</v>
      </c>
      <c r="Q483" s="102">
        <v>3073046.5545047796</v>
      </c>
      <c r="S483" s="93"/>
      <c r="T483" s="93"/>
      <c r="U483" s="10"/>
      <c r="V483" s="10"/>
      <c r="W483" s="93"/>
      <c r="X483" s="10"/>
      <c r="Y483" s="10"/>
      <c r="Z483" s="93"/>
    </row>
    <row r="484" spans="1:26" ht="12.75">
      <c r="A484" s="138"/>
      <c r="B484" s="8">
        <v>16.139999999999997</v>
      </c>
      <c r="C484" s="9">
        <f t="shared" si="44"/>
        <v>175.15439999999995</v>
      </c>
      <c r="D484" s="102">
        <v>2733192.053706669</v>
      </c>
      <c r="E484" s="9">
        <f t="shared" si="45"/>
        <v>197.47799999999992</v>
      </c>
      <c r="F484" s="102">
        <v>2841889.9766333224</v>
      </c>
      <c r="G484" s="9">
        <f t="shared" si="46"/>
        <v>219.8015999999999</v>
      </c>
      <c r="H484" s="102">
        <v>2958480.3346490487</v>
      </c>
      <c r="I484" s="4"/>
      <c r="J484" s="138"/>
      <c r="K484" s="9">
        <v>16.439999999999998</v>
      </c>
      <c r="L484" s="9">
        <f t="shared" si="47"/>
        <v>188.3736</v>
      </c>
      <c r="M484" s="102">
        <v>2901096.0178131834</v>
      </c>
      <c r="N484" s="9">
        <f t="shared" si="48"/>
        <v>212.382</v>
      </c>
      <c r="O484" s="102">
        <v>3003922.236340942</v>
      </c>
      <c r="P484" s="9">
        <f t="shared" si="49"/>
        <v>236.39039999999997</v>
      </c>
      <c r="Q484" s="102">
        <v>3124257.249952658</v>
      </c>
      <c r="S484" s="93"/>
      <c r="T484" s="93"/>
      <c r="U484" s="10"/>
      <c r="V484" s="10"/>
      <c r="W484" s="93"/>
      <c r="X484" s="10"/>
      <c r="Y484" s="10"/>
      <c r="Z484" s="93"/>
    </row>
    <row r="485" spans="1:26" ht="12.75">
      <c r="A485" s="138"/>
      <c r="B485" s="8">
        <v>16.439999999999998</v>
      </c>
      <c r="C485" s="9">
        <f t="shared" si="44"/>
        <v>178.45919999999998</v>
      </c>
      <c r="D485" s="102">
        <v>2779445.2914625327</v>
      </c>
      <c r="E485" s="9">
        <f t="shared" si="45"/>
        <v>201.20399999999995</v>
      </c>
      <c r="F485" s="102">
        <v>2889406.619939211</v>
      </c>
      <c r="G485" s="9">
        <f t="shared" si="46"/>
        <v>223.94879999999995</v>
      </c>
      <c r="H485" s="102">
        <v>3007919.909206933</v>
      </c>
      <c r="I485" s="4"/>
      <c r="J485" s="138"/>
      <c r="K485" s="9">
        <v>16.74</v>
      </c>
      <c r="L485" s="9">
        <f t="shared" si="47"/>
        <v>191.862</v>
      </c>
      <c r="M485" s="102">
        <v>2949472.9198370697</v>
      </c>
      <c r="N485" s="9">
        <f t="shared" si="48"/>
        <v>216.31499999999997</v>
      </c>
      <c r="O485" s="102">
        <v>3053361.810898826</v>
      </c>
      <c r="P485" s="9">
        <f t="shared" si="49"/>
        <v>240.76799999999994</v>
      </c>
      <c r="Q485" s="102">
        <v>3175113.7212225394</v>
      </c>
      <c r="S485" s="93"/>
      <c r="T485" s="93"/>
      <c r="U485" s="10"/>
      <c r="V485" s="10"/>
      <c r="W485" s="93"/>
      <c r="X485" s="10"/>
      <c r="Y485" s="10"/>
      <c r="Z485" s="93"/>
    </row>
    <row r="486" spans="1:26" ht="12.75">
      <c r="A486" s="138"/>
      <c r="B486" s="8">
        <v>16.74</v>
      </c>
      <c r="C486" s="9">
        <f t="shared" si="44"/>
        <v>181.76399999999998</v>
      </c>
      <c r="D486" s="102">
        <v>2825442.7764279954</v>
      </c>
      <c r="E486" s="9">
        <f t="shared" si="45"/>
        <v>204.92999999999998</v>
      </c>
      <c r="F486" s="102">
        <v>2936822.0563371</v>
      </c>
      <c r="G486" s="9">
        <f t="shared" si="46"/>
        <v>228.09599999999995</v>
      </c>
      <c r="H486" s="102">
        <v>3056904.0526788174</v>
      </c>
      <c r="I486" s="4"/>
      <c r="J486" s="138"/>
      <c r="K486" s="9">
        <v>17.04</v>
      </c>
      <c r="L486" s="9">
        <f t="shared" si="47"/>
        <v>195.3504</v>
      </c>
      <c r="M486" s="102">
        <v>2997546.2011369565</v>
      </c>
      <c r="N486" s="9">
        <f t="shared" si="48"/>
        <v>220.248</v>
      </c>
      <c r="O486" s="102">
        <v>3102598.9716407103</v>
      </c>
      <c r="P486" s="9">
        <f t="shared" si="49"/>
        <v>245.14559999999997</v>
      </c>
      <c r="Q486" s="102">
        <v>3226273.8132164204</v>
      </c>
      <c r="S486" s="93"/>
      <c r="T486" s="93"/>
      <c r="U486" s="10"/>
      <c r="V486" s="10"/>
      <c r="W486" s="93"/>
      <c r="X486" s="10"/>
      <c r="Y486" s="10"/>
      <c r="Z486" s="93"/>
    </row>
    <row r="487" spans="1:26" ht="12.75">
      <c r="A487" s="138"/>
      <c r="B487" s="8">
        <v>17.04</v>
      </c>
      <c r="C487" s="9">
        <f t="shared" si="44"/>
        <v>185.0688</v>
      </c>
      <c r="D487" s="102">
        <v>2871644.172402021</v>
      </c>
      <c r="E487" s="9">
        <f t="shared" si="45"/>
        <v>208.65599999999998</v>
      </c>
      <c r="F487" s="102">
        <v>2984389.3030969873</v>
      </c>
      <c r="G487" s="9">
        <f t="shared" si="46"/>
        <v>232.24319999999997</v>
      </c>
      <c r="H487" s="102">
        <v>3106040.0065127015</v>
      </c>
      <c r="I487" s="4"/>
      <c r="J487" s="138"/>
      <c r="K487" s="9">
        <v>17.34</v>
      </c>
      <c r="L487" s="9">
        <f t="shared" si="47"/>
        <v>198.83880000000002</v>
      </c>
      <c r="M487" s="102">
        <v>3045923.103160843</v>
      </c>
      <c r="N487" s="9">
        <f t="shared" si="48"/>
        <v>224.181</v>
      </c>
      <c r="O487" s="102">
        <v>3152038.5461985944</v>
      </c>
      <c r="P487" s="9">
        <f t="shared" si="49"/>
        <v>249.5232</v>
      </c>
      <c r="Q487" s="102">
        <v>3277282.0948482994</v>
      </c>
      <c r="S487" s="93"/>
      <c r="T487" s="93"/>
      <c r="U487" s="10"/>
      <c r="V487" s="10"/>
      <c r="W487" s="93"/>
      <c r="X487" s="10"/>
      <c r="Y487" s="10"/>
      <c r="Z487" s="93"/>
    </row>
    <row r="488" spans="1:26" ht="12.75">
      <c r="A488" s="138"/>
      <c r="B488" s="8">
        <v>17.34</v>
      </c>
      <c r="C488" s="9">
        <f t="shared" si="44"/>
        <v>188.3736</v>
      </c>
      <c r="D488" s="102">
        <v>2955862.875057247</v>
      </c>
      <c r="E488" s="9">
        <f t="shared" si="45"/>
        <v>212.382</v>
      </c>
      <c r="F488" s="102">
        <v>3031905.9464028757</v>
      </c>
      <c r="G488" s="9">
        <f t="shared" si="46"/>
        <v>236.39039999999997</v>
      </c>
      <c r="H488" s="102">
        <v>3155277.167254586</v>
      </c>
      <c r="I488" s="4"/>
      <c r="J488" s="138"/>
      <c r="K488" s="9">
        <v>17.639999999999997</v>
      </c>
      <c r="L488" s="9">
        <f t="shared" si="47"/>
        <v>202.32719999999998</v>
      </c>
      <c r="M488" s="102">
        <v>3093996.3844607295</v>
      </c>
      <c r="N488" s="9">
        <f t="shared" si="48"/>
        <v>228.11399999999998</v>
      </c>
      <c r="O488" s="102">
        <v>3201427.517302477</v>
      </c>
      <c r="P488" s="9">
        <f t="shared" si="49"/>
        <v>253.90079999999995</v>
      </c>
      <c r="Q488" s="102">
        <v>3328290.3764801794</v>
      </c>
      <c r="S488" s="93"/>
      <c r="T488" s="93"/>
      <c r="U488" s="10"/>
      <c r="V488" s="10"/>
      <c r="W488" s="93"/>
      <c r="X488" s="10"/>
      <c r="Y488" s="10"/>
      <c r="Z488" s="93"/>
    </row>
    <row r="489" spans="1:26" ht="12.75">
      <c r="A489" s="138"/>
      <c r="B489" s="8">
        <v>17.639999999999997</v>
      </c>
      <c r="C489" s="9">
        <f t="shared" si="44"/>
        <v>191.67839999999995</v>
      </c>
      <c r="D489" s="102">
        <v>2963794.667678461</v>
      </c>
      <c r="E489" s="9">
        <f t="shared" si="45"/>
        <v>216.10799999999995</v>
      </c>
      <c r="F489" s="102">
        <v>3079422.589708765</v>
      </c>
      <c r="G489" s="9">
        <f t="shared" si="46"/>
        <v>240.5375999999999</v>
      </c>
      <c r="H489" s="102">
        <v>3204514.327996471</v>
      </c>
      <c r="I489" s="4"/>
      <c r="J489" s="138"/>
      <c r="K489" s="9">
        <v>17.939999999999998</v>
      </c>
      <c r="L489" s="9">
        <f t="shared" si="47"/>
        <v>205.81560000000002</v>
      </c>
      <c r="M489" s="102">
        <v>3142322.6830306174</v>
      </c>
      <c r="N489" s="9">
        <f t="shared" si="48"/>
        <v>232.047</v>
      </c>
      <c r="O489" s="102">
        <v>3250715.2814983623</v>
      </c>
      <c r="P489" s="9">
        <f t="shared" si="49"/>
        <v>258.2784</v>
      </c>
      <c r="Q489" s="102">
        <v>3379298.658112059</v>
      </c>
      <c r="S489" s="93"/>
      <c r="T489" s="93"/>
      <c r="U489" s="10"/>
      <c r="V489" s="10"/>
      <c r="W489" s="93"/>
      <c r="X489" s="10"/>
      <c r="Y489" s="10"/>
      <c r="Z489" s="93"/>
    </row>
    <row r="490" spans="1:26" ht="12.75">
      <c r="A490" s="138"/>
      <c r="B490" s="8">
        <v>17.939999999999998</v>
      </c>
      <c r="C490" s="9">
        <f t="shared" si="44"/>
        <v>194.98319999999998</v>
      </c>
      <c r="D490" s="102">
        <v>3010044.449315535</v>
      </c>
      <c r="E490" s="9">
        <f t="shared" si="45"/>
        <v>219.83399999999995</v>
      </c>
      <c r="F490" s="102">
        <v>3126939.2330146525</v>
      </c>
      <c r="G490" s="9">
        <f t="shared" si="46"/>
        <v>244.6847999999999</v>
      </c>
      <c r="H490" s="102">
        <v>3253650.281830355</v>
      </c>
      <c r="I490" s="4"/>
      <c r="J490" s="138"/>
      <c r="K490" s="9">
        <v>18.24</v>
      </c>
      <c r="L490" s="9">
        <f t="shared" si="47"/>
        <v>209.30400000000003</v>
      </c>
      <c r="M490" s="102">
        <v>3190547.7746925033</v>
      </c>
      <c r="N490" s="9">
        <f t="shared" si="48"/>
        <v>235.98</v>
      </c>
      <c r="O490" s="102">
        <v>3300154.856056246</v>
      </c>
      <c r="P490" s="9">
        <f t="shared" si="49"/>
        <v>262.656</v>
      </c>
      <c r="Q490" s="102">
        <v>3430306.9397439393</v>
      </c>
      <c r="S490" s="93"/>
      <c r="T490" s="93"/>
      <c r="U490" s="10"/>
      <c r="V490" s="10"/>
      <c r="W490" s="93"/>
      <c r="X490" s="10"/>
      <c r="Y490" s="10"/>
      <c r="Z490" s="93"/>
    </row>
    <row r="491" spans="1:26" ht="12.75">
      <c r="A491" s="138"/>
      <c r="B491" s="8">
        <v>18.24</v>
      </c>
      <c r="C491" s="9">
        <f t="shared" si="44"/>
        <v>198.28799999999998</v>
      </c>
      <c r="D491" s="102">
        <v>3056245.84528956</v>
      </c>
      <c r="E491" s="9">
        <f t="shared" si="45"/>
        <v>223.55999999999995</v>
      </c>
      <c r="F491" s="102">
        <v>3174557.083228541</v>
      </c>
      <c r="G491" s="9">
        <f t="shared" si="46"/>
        <v>248.83199999999994</v>
      </c>
      <c r="H491" s="102">
        <v>3302786.235664239</v>
      </c>
      <c r="I491" s="4"/>
      <c r="J491" s="138"/>
      <c r="K491" s="9">
        <v>18.54</v>
      </c>
      <c r="L491" s="9">
        <f t="shared" si="47"/>
        <v>212.79240000000001</v>
      </c>
      <c r="M491" s="102">
        <v>3238772.86635439</v>
      </c>
      <c r="N491" s="9">
        <f t="shared" si="48"/>
        <v>239.91299999999998</v>
      </c>
      <c r="O491" s="102">
        <v>3349543.8271601293</v>
      </c>
      <c r="P491" s="9">
        <f t="shared" si="49"/>
        <v>267.0336</v>
      </c>
      <c r="Q491" s="102">
        <v>3481315.2213758198</v>
      </c>
      <c r="S491" s="93"/>
      <c r="T491" s="93"/>
      <c r="U491" s="10"/>
      <c r="V491" s="10"/>
      <c r="W491" s="93"/>
      <c r="X491" s="10"/>
      <c r="Y491" s="10"/>
      <c r="Z491" s="93"/>
    </row>
    <row r="492" spans="1:26" ht="12.75">
      <c r="A492" s="138"/>
      <c r="B492" s="8">
        <v>18.54</v>
      </c>
      <c r="C492" s="9">
        <f t="shared" si="44"/>
        <v>201.59279999999998</v>
      </c>
      <c r="D492" s="102">
        <v>3102295.172036862</v>
      </c>
      <c r="E492" s="9">
        <f t="shared" si="45"/>
        <v>227.28599999999997</v>
      </c>
      <c r="F492" s="102">
        <v>3222023.12308043</v>
      </c>
      <c r="G492" s="9">
        <f t="shared" si="46"/>
        <v>252.97919999999993</v>
      </c>
      <c r="H492" s="102">
        <v>3351972.792952124</v>
      </c>
      <c r="I492" s="4"/>
      <c r="J492" s="138"/>
      <c r="K492" s="9">
        <v>18.84</v>
      </c>
      <c r="L492" s="9">
        <f t="shared" si="47"/>
        <v>216.28080000000003</v>
      </c>
      <c r="M492" s="102">
        <v>3286997.9580162764</v>
      </c>
      <c r="N492" s="9">
        <f t="shared" si="48"/>
        <v>243.846</v>
      </c>
      <c r="O492" s="102">
        <v>3398983.4017180135</v>
      </c>
      <c r="P492" s="9">
        <f t="shared" si="49"/>
        <v>271.4112</v>
      </c>
      <c r="Q492" s="102">
        <v>3532323.5030077007</v>
      </c>
      <c r="S492" s="93"/>
      <c r="T492" s="93"/>
      <c r="U492" s="10"/>
      <c r="V492" s="10"/>
      <c r="W492" s="93"/>
      <c r="X492" s="10"/>
      <c r="Y492" s="10"/>
      <c r="Z492" s="93"/>
    </row>
    <row r="493" spans="1:26" ht="12.75">
      <c r="A493" s="138"/>
      <c r="B493" s="8">
        <v>18.84</v>
      </c>
      <c r="C493" s="9">
        <f t="shared" si="44"/>
        <v>204.8976</v>
      </c>
      <c r="D493" s="102">
        <v>3148548.4097927255</v>
      </c>
      <c r="E493" s="9">
        <f t="shared" si="45"/>
        <v>231.01199999999997</v>
      </c>
      <c r="F493" s="102">
        <v>3269590.369840318</v>
      </c>
      <c r="G493" s="9">
        <f t="shared" si="46"/>
        <v>257.12639999999993</v>
      </c>
      <c r="H493" s="102">
        <v>3401108.7467860077</v>
      </c>
      <c r="I493" s="4"/>
      <c r="J493" s="138"/>
      <c r="K493" s="9">
        <v>19.139999999999997</v>
      </c>
      <c r="L493" s="9">
        <f t="shared" si="47"/>
        <v>219.76919999999998</v>
      </c>
      <c r="M493" s="102">
        <v>3335273.6531321635</v>
      </c>
      <c r="N493" s="9">
        <f t="shared" si="48"/>
        <v>247.77899999999997</v>
      </c>
      <c r="O493" s="102">
        <v>3448372.372821897</v>
      </c>
      <c r="P493" s="9">
        <f t="shared" si="49"/>
        <v>275.7887999999999</v>
      </c>
      <c r="Q493" s="102">
        <v>3583483.5950015797</v>
      </c>
      <c r="S493" s="93"/>
      <c r="T493" s="93"/>
      <c r="U493" s="10"/>
      <c r="V493" s="10"/>
      <c r="W493" s="93"/>
      <c r="X493" s="10"/>
      <c r="Y493" s="10"/>
      <c r="Z493" s="93"/>
    </row>
    <row r="494" spans="1:26" ht="12.75">
      <c r="A494" s="138"/>
      <c r="B494" s="8">
        <v>19.139999999999997</v>
      </c>
      <c r="C494" s="9">
        <f t="shared" si="44"/>
        <v>208.20239999999998</v>
      </c>
      <c r="D494" s="102">
        <v>3194697.963984913</v>
      </c>
      <c r="E494" s="9">
        <f t="shared" si="45"/>
        <v>234.73799999999994</v>
      </c>
      <c r="F494" s="102">
        <v>3317157.6166002066</v>
      </c>
      <c r="G494" s="9">
        <f t="shared" si="46"/>
        <v>261.27359999999993</v>
      </c>
      <c r="H494" s="102">
        <v>3450244.7006198927</v>
      </c>
      <c r="I494" s="4"/>
      <c r="J494" s="138"/>
      <c r="K494" s="9">
        <v>19.439999999999998</v>
      </c>
      <c r="L494" s="9">
        <f t="shared" si="47"/>
        <v>223.2576</v>
      </c>
      <c r="M494" s="102">
        <v>3383549.348248049</v>
      </c>
      <c r="N494" s="9">
        <f t="shared" si="48"/>
        <v>251.712</v>
      </c>
      <c r="O494" s="102">
        <v>3497811.9473797805</v>
      </c>
      <c r="P494" s="9">
        <f t="shared" si="49"/>
        <v>280.16639999999995</v>
      </c>
      <c r="Q494" s="102">
        <v>3634643.686995458</v>
      </c>
      <c r="S494" s="93"/>
      <c r="T494" s="93"/>
      <c r="U494" s="10"/>
      <c r="V494" s="10"/>
      <c r="W494" s="93"/>
      <c r="X494" s="10"/>
      <c r="Y494" s="10"/>
      <c r="Z494" s="93"/>
    </row>
    <row r="495" spans="1:26" ht="12.75">
      <c r="A495" s="138"/>
      <c r="B495" s="8">
        <v>19.439999999999998</v>
      </c>
      <c r="C495" s="9">
        <f t="shared" si="44"/>
        <v>211.50719999999998</v>
      </c>
      <c r="D495" s="102">
        <v>3240643.6071685376</v>
      </c>
      <c r="E495" s="9">
        <f t="shared" si="45"/>
        <v>238.46399999999997</v>
      </c>
      <c r="F495" s="102">
        <v>3364724.863360094</v>
      </c>
      <c r="G495" s="9">
        <f>(5.64-0.24)*(B495-0.24)*(2.8-0.24)</f>
        <v>265.42079999999993</v>
      </c>
      <c r="H495" s="102">
        <v>3499380.6544537772</v>
      </c>
      <c r="I495" s="4"/>
      <c r="J495" s="138"/>
      <c r="K495" s="9">
        <v>19.74</v>
      </c>
      <c r="L495" s="9">
        <f t="shared" si="47"/>
        <v>226.746</v>
      </c>
      <c r="M495" s="102">
        <v>3431723.8364559356</v>
      </c>
      <c r="N495" s="9">
        <f t="shared" si="48"/>
        <v>255.64499999999998</v>
      </c>
      <c r="O495" s="102">
        <v>3547200.9184836647</v>
      </c>
      <c r="P495" s="9">
        <f t="shared" si="49"/>
        <v>284.544</v>
      </c>
      <c r="Q495" s="102">
        <v>3685651.9686273397</v>
      </c>
      <c r="S495" s="93"/>
      <c r="T495" s="93"/>
      <c r="U495" s="10"/>
      <c r="V495" s="10"/>
      <c r="W495" s="93"/>
      <c r="X495" s="10"/>
      <c r="Y495" s="10"/>
      <c r="Z495" s="93"/>
    </row>
    <row r="496" spans="1:26" ht="12.75">
      <c r="A496" s="138"/>
      <c r="B496" s="8">
        <v>19.74</v>
      </c>
      <c r="C496" s="9">
        <f t="shared" si="44"/>
        <v>214.81199999999995</v>
      </c>
      <c r="D496" s="102">
        <v>3286845.003142563</v>
      </c>
      <c r="E496" s="9">
        <f t="shared" si="45"/>
        <v>242.18999999999994</v>
      </c>
      <c r="F496" s="102">
        <v>3412241.506665982</v>
      </c>
      <c r="G496" s="9">
        <f t="shared" si="46"/>
        <v>269.5679999999999</v>
      </c>
      <c r="H496" s="102">
        <v>3548820.2290116614</v>
      </c>
      <c r="I496" s="4"/>
      <c r="J496" s="138"/>
      <c r="K496" s="9">
        <v>20.04</v>
      </c>
      <c r="L496" s="9">
        <f t="shared" si="47"/>
        <v>230.23440000000002</v>
      </c>
      <c r="M496" s="102">
        <v>3479999.531571823</v>
      </c>
      <c r="N496" s="9">
        <f t="shared" si="48"/>
        <v>259.57800000000003</v>
      </c>
      <c r="O496" s="102">
        <v>3596640.4930415484</v>
      </c>
      <c r="P496" s="9">
        <f t="shared" si="49"/>
        <v>288.9216</v>
      </c>
      <c r="Q496" s="102">
        <v>3736660.2502592197</v>
      </c>
      <c r="S496" s="93"/>
      <c r="T496" s="93"/>
      <c r="U496" s="10"/>
      <c r="V496" s="10"/>
      <c r="W496" s="93"/>
      <c r="X496" s="10"/>
      <c r="Y496" s="10"/>
      <c r="Z496" s="93"/>
    </row>
    <row r="497" spans="1:26" ht="12.75">
      <c r="A497" s="138"/>
      <c r="B497" s="8">
        <v>20.04</v>
      </c>
      <c r="C497" s="9">
        <f t="shared" si="44"/>
        <v>218.11679999999998</v>
      </c>
      <c r="D497" s="102">
        <v>3333098.2408984276</v>
      </c>
      <c r="E497" s="9">
        <f t="shared" si="45"/>
        <v>245.91599999999994</v>
      </c>
      <c r="F497" s="102">
        <v>3459808.753425871</v>
      </c>
      <c r="G497" s="9">
        <f t="shared" si="46"/>
        <v>273.7151999999999</v>
      </c>
      <c r="H497" s="102">
        <v>3601751.441895536</v>
      </c>
      <c r="I497" s="4"/>
      <c r="J497" s="138"/>
      <c r="K497" s="9">
        <v>20.34</v>
      </c>
      <c r="L497" s="9">
        <f t="shared" si="47"/>
        <v>233.7228</v>
      </c>
      <c r="M497" s="102">
        <v>3528376.43359571</v>
      </c>
      <c r="N497" s="9">
        <f t="shared" si="48"/>
        <v>263.511</v>
      </c>
      <c r="O497" s="102">
        <v>3646029.4641454327</v>
      </c>
      <c r="P497" s="9">
        <f t="shared" si="49"/>
        <v>293.2992</v>
      </c>
      <c r="Q497" s="102">
        <v>3787668.5318910987</v>
      </c>
      <c r="S497" s="93"/>
      <c r="T497" s="93"/>
      <c r="U497" s="10"/>
      <c r="V497" s="10"/>
      <c r="W497" s="93"/>
      <c r="X497" s="10"/>
      <c r="Y497" s="10"/>
      <c r="Z497" s="93"/>
    </row>
    <row r="498" spans="1:26" ht="12.75">
      <c r="A498" s="138"/>
      <c r="B498" s="8">
        <v>20.34</v>
      </c>
      <c r="C498" s="9">
        <f t="shared" si="44"/>
        <v>221.42159999999998</v>
      </c>
      <c r="D498" s="102">
        <v>3379095.72586389</v>
      </c>
      <c r="E498" s="9">
        <f t="shared" si="45"/>
        <v>249.64199999999997</v>
      </c>
      <c r="F498" s="102">
        <v>3507376.0001857583</v>
      </c>
      <c r="G498" s="9">
        <f t="shared" si="46"/>
        <v>277.8623999999999</v>
      </c>
      <c r="H498" s="102">
        <v>3646940.326317431</v>
      </c>
      <c r="I498" s="4"/>
      <c r="J498" s="98"/>
      <c r="K498" s="94"/>
      <c r="L498" s="95"/>
      <c r="N498" s="95"/>
      <c r="P498" s="95"/>
      <c r="S498" s="93"/>
      <c r="T498" s="93"/>
      <c r="U498" s="10"/>
      <c r="V498" s="10"/>
      <c r="W498" s="93"/>
      <c r="X498" s="10"/>
      <c r="Y498" s="10"/>
      <c r="Z498" s="93"/>
    </row>
    <row r="499" spans="1:10" ht="12.75">
      <c r="A499" s="97"/>
      <c r="J499" s="97"/>
    </row>
    <row r="500" ht="12.75">
      <c r="A500" s="97"/>
    </row>
  </sheetData>
  <sheetProtection/>
  <mergeCells count="83">
    <mergeCell ref="P447:Q447"/>
    <mergeCell ref="A449:A498"/>
    <mergeCell ref="J449:J497"/>
    <mergeCell ref="P391:Q391"/>
    <mergeCell ref="A393:A444"/>
    <mergeCell ref="J393:J443"/>
    <mergeCell ref="A447:B448"/>
    <mergeCell ref="C447:D447"/>
    <mergeCell ref="E447:F447"/>
    <mergeCell ref="G447:H447"/>
    <mergeCell ref="J447:K448"/>
    <mergeCell ref="L447:M447"/>
    <mergeCell ref="N447:O447"/>
    <mergeCell ref="P330:Q330"/>
    <mergeCell ref="A332:A388"/>
    <mergeCell ref="J332:J384"/>
    <mergeCell ref="A391:B392"/>
    <mergeCell ref="C391:D391"/>
    <mergeCell ref="E391:F391"/>
    <mergeCell ref="G391:H391"/>
    <mergeCell ref="J391:K392"/>
    <mergeCell ref="L391:M391"/>
    <mergeCell ref="N391:O391"/>
    <mergeCell ref="P270:Q270"/>
    <mergeCell ref="A272:A327"/>
    <mergeCell ref="J272:J326"/>
    <mergeCell ref="A330:B331"/>
    <mergeCell ref="C330:D330"/>
    <mergeCell ref="E330:F330"/>
    <mergeCell ref="G330:H330"/>
    <mergeCell ref="J330:K331"/>
    <mergeCell ref="L330:M330"/>
    <mergeCell ref="N330:O330"/>
    <mergeCell ref="P208:Q208"/>
    <mergeCell ref="A210:A267"/>
    <mergeCell ref="J210:J266"/>
    <mergeCell ref="A270:B271"/>
    <mergeCell ref="C270:D270"/>
    <mergeCell ref="E270:F270"/>
    <mergeCell ref="G270:H270"/>
    <mergeCell ref="J270:K271"/>
    <mergeCell ref="L270:M270"/>
    <mergeCell ref="N270:O270"/>
    <mergeCell ref="P144:Q144"/>
    <mergeCell ref="A146:A205"/>
    <mergeCell ref="J146:J204"/>
    <mergeCell ref="A208:B209"/>
    <mergeCell ref="C208:D208"/>
    <mergeCell ref="E208:F208"/>
    <mergeCell ref="G208:H208"/>
    <mergeCell ref="J208:K209"/>
    <mergeCell ref="L208:M208"/>
    <mergeCell ref="N208:O208"/>
    <mergeCell ref="P78:Q78"/>
    <mergeCell ref="A80:A141"/>
    <mergeCell ref="J80:J140"/>
    <mergeCell ref="A144:B145"/>
    <mergeCell ref="C144:D144"/>
    <mergeCell ref="E144:F144"/>
    <mergeCell ref="G144:H144"/>
    <mergeCell ref="J144:K145"/>
    <mergeCell ref="L144:M144"/>
    <mergeCell ref="N144:O144"/>
    <mergeCell ref="P10:Q10"/>
    <mergeCell ref="A12:A75"/>
    <mergeCell ref="J12:J74"/>
    <mergeCell ref="A78:B79"/>
    <mergeCell ref="C78:D78"/>
    <mergeCell ref="E78:F78"/>
    <mergeCell ref="G78:H78"/>
    <mergeCell ref="A5:P6"/>
    <mergeCell ref="A7:P7"/>
    <mergeCell ref="P9:Q9"/>
    <mergeCell ref="A10:B11"/>
    <mergeCell ref="C10:D10"/>
    <mergeCell ref="E10:F10"/>
    <mergeCell ref="G10:H10"/>
    <mergeCell ref="J10:K11"/>
    <mergeCell ref="L10:M10"/>
    <mergeCell ref="N10:O10"/>
    <mergeCell ref="J78:K79"/>
    <mergeCell ref="L78:M78"/>
    <mergeCell ref="N78:O7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uralmart7</cp:lastModifiedBy>
  <cp:lastPrinted>2021-05-17T10:16:44Z</cp:lastPrinted>
  <dcterms:created xsi:type="dcterms:W3CDTF">2016-01-14T08:33:34Z</dcterms:created>
  <dcterms:modified xsi:type="dcterms:W3CDTF">2024-04-11T12:12:38Z</dcterms:modified>
  <cp:category/>
  <cp:version/>
  <cp:contentType/>
  <cp:contentStatus/>
</cp:coreProperties>
</file>